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'XII'!$A$1:$O$65</definedName>
  </definedNames>
  <calcPr fullCalcOnLoad="1"/>
</workbook>
</file>

<file path=xl/sharedStrings.xml><?xml version="1.0" encoding="utf-8"?>
<sst xmlns="http://schemas.openxmlformats.org/spreadsheetml/2006/main" count="219" uniqueCount="117">
  <si>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</si>
  <si>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</si>
  <si>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</si>
  <si>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</si>
  <si>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</si>
  <si>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</si>
  <si>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</si>
  <si>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</si>
  <si>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</si>
  <si>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</si>
  <si>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</si>
  <si>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</si>
  <si>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</si>
  <si>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</si>
  <si>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</si>
  <si>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</si>
  <si>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</si>
  <si>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</si>
  <si>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</si>
  <si>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</si>
  <si>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</si>
  <si>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</si>
  <si>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</si>
  <si>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</si>
  <si>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</si>
  <si>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</si>
  <si>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</si>
  <si>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</si>
  <si>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</si>
  <si>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</si>
  <si>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</si>
  <si>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</si>
  <si>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</si>
  <si>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</si>
  <si>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</si>
  <si>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</si>
  <si>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</si>
  <si>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</si>
  <si>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</si>
  <si>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</si>
  <si>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</si>
  <si>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</si>
  <si>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</si>
  <si>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</si>
  <si>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</si>
  <si>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</si>
  <si>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</si>
  <si>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</si>
  <si>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</si>
  <si>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</si>
  <si>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</si>
  <si>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</si>
  <si>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</si>
  <si>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</si>
  <si>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2.1.3.-2</t>
  </si>
  <si>
    <t>Осушение канав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</si>
  <si>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</si>
  <si>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</si>
  <si>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</si>
  <si>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</si>
  <si>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</si>
  <si>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</si>
  <si>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</si>
  <si>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</si>
  <si>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</si>
  <si>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</si>
  <si>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>КОММУНАЛЬНОЕ ХОЗЯЙСТВО</t>
  </si>
  <si>
    <t>2.1.2</t>
  </si>
  <si>
    <t>2.1.2.-1</t>
  </si>
  <si>
    <t>ИТОГО ПО КОММУНАЛЬНОМУ ХОЗЯЙСТВУ</t>
  </si>
  <si>
    <t>98 9 1580</t>
  </si>
  <si>
    <t>ГАЗОСНАБЖЕНИЕ, ВОДОСНАБЖЕНИЕ</t>
  </si>
  <si>
    <t>ИТОГО ПО ГАЗОСНАБЖЕНИЮ, ВОДОСНАБЖЕНИЮ</t>
  </si>
  <si>
    <t>Строительство системы водоснабжения д.Сологубовка и д.Лезье (в том числе проектные работы)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</si>
  <si>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</si>
  <si>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</si>
  <si>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</si>
  <si>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</si>
  <si>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</si>
  <si>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</si>
  <si>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</si>
  <si>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</si>
  <si>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</si>
  <si>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98 9 7066</t>
  </si>
  <si>
    <t>2.1.1-3</t>
  </si>
  <si>
    <t xml:space="preserve">Ремонт кровли здания  МКУК "КДЦ Мга" </t>
  </si>
  <si>
    <t>98 9  1247</t>
  </si>
  <si>
    <t>98 9 7202</t>
  </si>
  <si>
    <t>1017093</t>
  </si>
  <si>
    <t>10 1 7035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</si>
  <si>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</si>
  <si>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</si>
  <si>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Авторский надзор</t>
  </si>
  <si>
    <t>Строительный контроль</t>
  </si>
  <si>
    <t>Изготовление технического паспорта и технического плана</t>
  </si>
  <si>
    <t>Экспертиза проекта</t>
  </si>
  <si>
    <t>Проведение электронного аукциона</t>
  </si>
  <si>
    <t>Капитальный ремонт крыши многоквартирного жилого дома №6 по ул.Майора Жаринова</t>
  </si>
  <si>
    <t>Устройство пешеходной дорожки к детской площадке у д.77 по ул Железнодорожной</t>
  </si>
  <si>
    <t>242</t>
  </si>
  <si>
    <t>630</t>
  </si>
  <si>
    <t>98 9 0681</t>
  </si>
  <si>
    <t>09 0 7020</t>
  </si>
  <si>
    <t xml:space="preserve">Ремонт танцевального балетного кабинета  МКУК "КДЦ Мга" </t>
  </si>
  <si>
    <t>1015027</t>
  </si>
  <si>
    <t xml:space="preserve">Работы по приспособлению здания МКУК "КДЦ Мга" для доступа инвалидов и маломобильных групп населения </t>
  </si>
  <si>
    <t xml:space="preserve">При проведении конкурсной процедуры произошло понижение начальной максимальной цены контракта </t>
  </si>
  <si>
    <t>Примечание</t>
  </si>
  <si>
    <t>Оплата согласно  акта выполненных работ</t>
  </si>
  <si>
    <t>Факт 4 кв.2015 г.</t>
  </si>
  <si>
    <t>отклонения</t>
  </si>
  <si>
    <t xml:space="preserve">Глава администрации </t>
  </si>
  <si>
    <t>С.К.Соколовский</t>
  </si>
  <si>
    <t>исп.56-963</t>
  </si>
  <si>
    <t>Гусева Е.А.</t>
  </si>
  <si>
    <t>98 9 7016</t>
  </si>
  <si>
    <t>Работы выполнены 30 декабря 2015 г. Кредиторская задол.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</si>
</sst>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wrapText="1"/>
    </xf>
    <xf numFmtId="166" fontId="11" fillId="34" borderId="12" xfId="0" applyNumberFormat="1" applyFont="1" applyFill="1" applyBorder="1" applyAlignment="1">
      <alignment horizontal="center" wrapText="1"/>
    </xf>
    <xf numFmtId="49" fontId="16" fillId="34" borderId="13" xfId="0" applyNumberFormat="1" applyFont="1" applyFill="1" applyBorder="1" applyAlignment="1">
      <alignment horizontal="center" vertical="center" wrapText="1"/>
    </xf>
    <xf numFmtId="49" fontId="16" fillId="34" borderId="14" xfId="0" applyNumberFormat="1" applyFont="1" applyFill="1" applyBorder="1" applyAlignment="1">
      <alignment horizontal="center" vertical="center" wrapText="1"/>
    </xf>
    <xf numFmtId="49" fontId="16" fillId="34" borderId="15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left" wrapText="1"/>
    </xf>
    <xf numFmtId="49" fontId="18" fillId="34" borderId="11" xfId="0" applyNumberFormat="1" applyFont="1" applyFill="1" applyBorder="1" applyAlignment="1">
      <alignment horizontal="center" wrapText="1"/>
    </xf>
    <xf numFmtId="167" fontId="18" fillId="34" borderId="11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6" fillId="34" borderId="16" xfId="0" applyNumberFormat="1" applyFont="1" applyFill="1" applyBorder="1" applyAlignment="1">
      <alignment horizontal="center"/>
    </xf>
    <xf numFmtId="2" fontId="11" fillId="34" borderId="17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167" fontId="18" fillId="34" borderId="17" xfId="0" applyNumberFormat="1" applyFont="1" applyFill="1" applyBorder="1" applyAlignment="1">
      <alignment horizontal="center" wrapText="1"/>
    </xf>
    <xf numFmtId="49" fontId="5" fillId="34" borderId="18" xfId="0" applyNumberFormat="1" applyFont="1" applyFill="1" applyBorder="1" applyAlignment="1">
      <alignment horizontal="center"/>
    </xf>
    <xf numFmtId="49" fontId="16" fillId="34" borderId="16" xfId="0" applyNumberFormat="1" applyFont="1" applyFill="1" applyBorder="1" applyAlignment="1">
      <alignment horizontal="center"/>
    </xf>
    <xf numFmtId="49" fontId="19" fillId="34" borderId="19" xfId="0" applyNumberFormat="1" applyFont="1" applyFill="1" applyBorder="1" applyAlignment="1">
      <alignment horizontal="left" wrapText="1"/>
    </xf>
    <xf numFmtId="49" fontId="15" fillId="34" borderId="19" xfId="0" applyNumberFormat="1" applyFont="1" applyFill="1" applyBorder="1" applyAlignment="1">
      <alignment horizontal="center" wrapText="1"/>
    </xf>
    <xf numFmtId="166" fontId="11" fillId="34" borderId="20" xfId="0" applyNumberFormat="1" applyFont="1" applyFill="1" applyBorder="1" applyAlignment="1">
      <alignment horizontal="center" wrapText="1"/>
    </xf>
    <xf numFmtId="49" fontId="14" fillId="34" borderId="21" xfId="0" applyNumberFormat="1" applyFont="1" applyFill="1" applyBorder="1" applyAlignment="1">
      <alignment horizontal="left" wrapText="1"/>
    </xf>
    <xf numFmtId="49" fontId="20" fillId="34" borderId="17" xfId="0" applyNumberFormat="1" applyFont="1" applyFill="1" applyBorder="1" applyAlignment="1">
      <alignment horizontal="center" wrapText="1"/>
    </xf>
    <xf numFmtId="49" fontId="14" fillId="34" borderId="17" xfId="0" applyNumberFormat="1" applyFont="1" applyFill="1" applyBorder="1" applyAlignment="1">
      <alignment horizontal="center" wrapText="1"/>
    </xf>
    <xf numFmtId="49" fontId="3" fillId="34" borderId="17" xfId="0" applyNumberFormat="1" applyFont="1" applyFill="1" applyBorder="1" applyAlignment="1">
      <alignment horizontal="center" wrapText="1"/>
    </xf>
    <xf numFmtId="166" fontId="11" fillId="34" borderId="22" xfId="0" applyNumberFormat="1" applyFont="1" applyFill="1" applyBorder="1" applyAlignment="1">
      <alignment horizontal="center" wrapText="1"/>
    </xf>
    <xf numFmtId="49" fontId="5" fillId="34" borderId="23" xfId="0" applyNumberFormat="1" applyFont="1" applyFill="1" applyBorder="1" applyAlignment="1">
      <alignment horizontal="center"/>
    </xf>
    <xf numFmtId="49" fontId="10" fillId="34" borderId="17" xfId="0" applyNumberFormat="1" applyFont="1" applyFill="1" applyBorder="1" applyAlignment="1">
      <alignment horizontal="left" vertical="center" wrapText="1"/>
    </xf>
    <xf numFmtId="49" fontId="18" fillId="34" borderId="17" xfId="0" applyNumberFormat="1" applyFont="1" applyFill="1" applyBorder="1" applyAlignment="1">
      <alignment horizontal="center" wrapText="1"/>
    </xf>
    <xf numFmtId="49" fontId="16" fillId="34" borderId="24" xfId="0" applyNumberFormat="1" applyFont="1" applyFill="1" applyBorder="1" applyAlignment="1">
      <alignment horizontal="center"/>
    </xf>
    <xf numFmtId="166" fontId="18" fillId="34" borderId="11" xfId="0" applyNumberFormat="1" applyFont="1" applyFill="1" applyBorder="1" applyAlignment="1">
      <alignment horizontal="center" wrapText="1"/>
    </xf>
    <xf numFmtId="166" fontId="11" fillId="34" borderId="19" xfId="0" applyNumberFormat="1" applyFont="1" applyFill="1" applyBorder="1" applyAlignment="1">
      <alignment horizontal="center" wrapText="1"/>
    </xf>
    <xf numFmtId="166" fontId="11" fillId="34" borderId="17" xfId="0" applyNumberFormat="1" applyFont="1" applyFill="1" applyBorder="1" applyAlignment="1">
      <alignment horizontal="center" wrapText="1"/>
    </xf>
    <xf numFmtId="166" fontId="18" fillId="34" borderId="17" xfId="0" applyNumberFormat="1" applyFont="1" applyFill="1" applyBorder="1" applyAlignment="1">
      <alignment horizontal="center" wrapText="1"/>
    </xf>
    <xf numFmtId="166" fontId="11" fillId="34" borderId="11" xfId="0" applyNumberFormat="1" applyFont="1" applyFill="1" applyBorder="1" applyAlignment="1">
      <alignment horizontal="center" wrapText="1"/>
    </xf>
    <xf numFmtId="49" fontId="3" fillId="34" borderId="25" xfId="0" applyNumberFormat="1" applyFont="1" applyFill="1" applyBorder="1" applyAlignment="1">
      <alignment horizontal="center"/>
    </xf>
    <xf numFmtId="49" fontId="10" fillId="34" borderId="26" xfId="0" applyNumberFormat="1" applyFont="1" applyFill="1" applyBorder="1" applyAlignment="1">
      <alignment horizontal="left" wrapText="1"/>
    </xf>
    <xf numFmtId="49" fontId="3" fillId="34" borderId="26" xfId="0" applyNumberFormat="1" applyFont="1" applyFill="1" applyBorder="1" applyAlignment="1">
      <alignment horizontal="center" wrapText="1"/>
    </xf>
    <xf numFmtId="49" fontId="18" fillId="34" borderId="26" xfId="0" applyNumberFormat="1" applyFont="1" applyFill="1" applyBorder="1" applyAlignment="1">
      <alignment horizontal="center" wrapText="1"/>
    </xf>
    <xf numFmtId="167" fontId="18" fillId="34" borderId="26" xfId="0" applyNumberFormat="1" applyFont="1" applyFill="1" applyBorder="1" applyAlignment="1">
      <alignment horizontal="center" wrapText="1"/>
    </xf>
    <xf numFmtId="166" fontId="18" fillId="34" borderId="26" xfId="0" applyNumberFormat="1" applyFont="1" applyFill="1" applyBorder="1" applyAlignment="1">
      <alignment horizontal="center" wrapText="1"/>
    </xf>
    <xf numFmtId="49" fontId="3" fillId="34" borderId="27" xfId="0" applyNumberFormat="1" applyFont="1" applyFill="1" applyBorder="1" applyAlignment="1">
      <alignment horizontal="center" wrapText="1"/>
    </xf>
    <xf numFmtId="166" fontId="3" fillId="34" borderId="27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left" wrapText="1"/>
    </xf>
    <xf numFmtId="49" fontId="18" fillId="34" borderId="28" xfId="0" applyNumberFormat="1" applyFont="1" applyFill="1" applyBorder="1" applyAlignment="1">
      <alignment horizontal="left" wrapText="1"/>
    </xf>
    <xf numFmtId="49" fontId="3" fillId="34" borderId="28" xfId="0" applyNumberFormat="1" applyFont="1" applyFill="1" applyBorder="1" applyAlignment="1">
      <alignment horizontal="center" wrapText="1"/>
    </xf>
    <xf numFmtId="49" fontId="18" fillId="34" borderId="29" xfId="0" applyNumberFormat="1" applyFont="1" applyFill="1" applyBorder="1" applyAlignment="1">
      <alignment horizontal="left" wrapText="1"/>
    </xf>
    <xf numFmtId="4" fontId="3" fillId="34" borderId="3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11" fillId="34" borderId="31" xfId="0" applyNumberFormat="1" applyFont="1" applyFill="1" applyBorder="1" applyAlignment="1">
      <alignment horizontal="left" wrapText="1"/>
    </xf>
    <xf numFmtId="166" fontId="11" fillId="34" borderId="32" xfId="0" applyNumberFormat="1" applyFont="1" applyFill="1" applyBorder="1" applyAlignment="1">
      <alignment horizontal="center" wrapText="1"/>
    </xf>
    <xf numFmtId="166" fontId="11" fillId="34" borderId="33" xfId="0" applyNumberFormat="1" applyFont="1" applyFill="1" applyBorder="1" applyAlignment="1">
      <alignment horizontal="center" wrapText="1"/>
    </xf>
    <xf numFmtId="49" fontId="5" fillId="34" borderId="34" xfId="0" applyNumberFormat="1" applyFont="1" applyFill="1" applyBorder="1" applyAlignment="1">
      <alignment horizontal="left" vertical="top"/>
    </xf>
    <xf numFmtId="166" fontId="5" fillId="34" borderId="35" xfId="0" applyNumberFormat="1" applyFont="1" applyFill="1" applyBorder="1" applyAlignment="1">
      <alignment horizontal="center" wrapText="1"/>
    </xf>
    <xf numFmtId="166" fontId="5" fillId="34" borderId="36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49" fontId="3" fillId="34" borderId="37" xfId="0" applyNumberFormat="1" applyFont="1" applyFill="1" applyBorder="1" applyAlignment="1">
      <alignment horizontal="center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left" vertical="top"/>
    </xf>
    <xf numFmtId="49" fontId="3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right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0" fontId="7" fillId="34" borderId="40" xfId="0" applyFont="1" applyFill="1" applyBorder="1" applyAlignment="1">
      <alignment horizontal="right" vertical="top" wrapText="1"/>
    </xf>
    <xf numFmtId="166" fontId="18" fillId="34" borderId="41" xfId="0" applyNumberFormat="1" applyFont="1" applyFill="1" applyBorder="1" applyAlignment="1">
      <alignment horizontal="center" wrapText="1"/>
    </xf>
    <xf numFmtId="166" fontId="18" fillId="34" borderId="42" xfId="0" applyNumberFormat="1" applyFont="1" applyFill="1" applyBorder="1" applyAlignment="1">
      <alignment horizontal="center" wrapText="1"/>
    </xf>
    <xf numFmtId="166" fontId="11" fillId="34" borderId="43" xfId="0" applyNumberFormat="1" applyFont="1" applyFill="1" applyBorder="1" applyAlignment="1">
      <alignment horizontal="center" wrapText="1"/>
    </xf>
    <xf numFmtId="166" fontId="18" fillId="34" borderId="31" xfId="0" applyNumberFormat="1" applyFont="1" applyFill="1" applyBorder="1" applyAlignment="1">
      <alignment horizontal="center" wrapText="1"/>
    </xf>
    <xf numFmtId="166" fontId="11" fillId="34" borderId="44" xfId="0" applyNumberFormat="1" applyFont="1" applyFill="1" applyBorder="1" applyAlignment="1">
      <alignment horizontal="center" wrapText="1"/>
    </xf>
    <xf numFmtId="166" fontId="18" fillId="34" borderId="44" xfId="0" applyNumberFormat="1" applyFont="1" applyFill="1" applyBorder="1" applyAlignment="1">
      <alignment horizontal="center" wrapText="1"/>
    </xf>
    <xf numFmtId="166" fontId="18" fillId="34" borderId="45" xfId="0" applyNumberFormat="1" applyFont="1" applyFill="1" applyBorder="1" applyAlignment="1">
      <alignment horizontal="center" wrapText="1"/>
    </xf>
    <xf numFmtId="166" fontId="11" fillId="34" borderId="46" xfId="0" applyNumberFormat="1" applyFont="1" applyFill="1" applyBorder="1" applyAlignment="1">
      <alignment horizontal="center" wrapText="1"/>
    </xf>
    <xf numFmtId="166" fontId="5" fillId="34" borderId="47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6" fontId="11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center" wrapText="1"/>
    </xf>
    <xf numFmtId="166" fontId="11" fillId="35" borderId="11" xfId="0" applyNumberFormat="1" applyFont="1" applyFill="1" applyBorder="1" applyAlignment="1">
      <alignment horizontal="center" wrapText="1"/>
    </xf>
    <xf numFmtId="166" fontId="11" fillId="35" borderId="42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wrapText="1"/>
    </xf>
    <xf numFmtId="49" fontId="5" fillId="35" borderId="25" xfId="0" applyNumberFormat="1" applyFont="1" applyFill="1" applyBorder="1" applyAlignment="1">
      <alignment horizontal="center"/>
    </xf>
    <xf numFmtId="167" fontId="11" fillId="35" borderId="26" xfId="0" applyNumberFormat="1" applyFont="1" applyFill="1" applyBorder="1" applyAlignment="1">
      <alignment horizontal="center" wrapText="1"/>
    </xf>
    <xf numFmtId="166" fontId="11" fillId="35" borderId="26" xfId="0" applyNumberFormat="1" applyFont="1" applyFill="1" applyBorder="1" applyAlignment="1">
      <alignment horizontal="center" wrapText="1"/>
    </xf>
    <xf numFmtId="166" fontId="11" fillId="35" borderId="31" xfId="0" applyNumberFormat="1" applyFont="1" applyFill="1" applyBorder="1" applyAlignment="1">
      <alignment horizontal="center" wrapText="1"/>
    </xf>
    <xf numFmtId="49" fontId="6" fillId="35" borderId="25" xfId="0" applyNumberFormat="1" applyFont="1" applyFill="1" applyBorder="1" applyAlignment="1">
      <alignment horizontal="center"/>
    </xf>
    <xf numFmtId="167" fontId="12" fillId="35" borderId="26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/>
    </xf>
    <xf numFmtId="166" fontId="18" fillId="0" borderId="17" xfId="0" applyNumberFormat="1" applyFont="1" applyFill="1" applyBorder="1" applyAlignment="1">
      <alignment horizontal="center" wrapText="1"/>
    </xf>
    <xf numFmtId="49" fontId="5" fillId="35" borderId="23" xfId="0" applyNumberFormat="1" applyFont="1" applyFill="1" applyBorder="1" applyAlignment="1">
      <alignment horizontal="center"/>
    </xf>
    <xf numFmtId="166" fontId="11" fillId="35" borderId="48" xfId="0" applyNumberFormat="1" applyFont="1" applyFill="1" applyBorder="1" applyAlignment="1">
      <alignment horizontal="center" wrapText="1"/>
    </xf>
    <xf numFmtId="166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6" fontId="3" fillId="0" borderId="28" xfId="0" applyNumberFormat="1" applyFont="1" applyFill="1" applyBorder="1" applyAlignment="1">
      <alignment horizontal="center" wrapText="1"/>
    </xf>
    <xf numFmtId="166" fontId="18" fillId="0" borderId="49" xfId="0" applyNumberFormat="1" applyFont="1" applyFill="1" applyBorder="1" applyAlignment="1">
      <alignment horizontal="center" wrapText="1"/>
    </xf>
    <xf numFmtId="166" fontId="3" fillId="0" borderId="29" xfId="0" applyNumberFormat="1" applyFont="1" applyFill="1" applyBorder="1" applyAlignment="1">
      <alignment horizontal="center" wrapText="1"/>
    </xf>
    <xf numFmtId="166" fontId="18" fillId="0" borderId="50" xfId="0" applyNumberFormat="1" applyFont="1" applyFill="1" applyBorder="1" applyAlignment="1">
      <alignment horizontal="center" wrapText="1"/>
    </xf>
    <xf numFmtId="166" fontId="11" fillId="35" borderId="51" xfId="0" applyNumberFormat="1" applyFont="1" applyFill="1" applyBorder="1" applyAlignment="1">
      <alignment horizontal="center" wrapText="1"/>
    </xf>
    <xf numFmtId="0" fontId="13" fillId="35" borderId="52" xfId="0" applyFont="1" applyFill="1" applyBorder="1" applyAlignment="1">
      <alignment/>
    </xf>
    <xf numFmtId="0" fontId="13" fillId="0" borderId="18" xfId="0" applyFont="1" applyBorder="1" applyAlignment="1">
      <alignment/>
    </xf>
    <xf numFmtId="0" fontId="5" fillId="0" borderId="18" xfId="0" applyFont="1" applyBorder="1" applyAlignment="1">
      <alignment/>
    </xf>
    <xf numFmtId="166" fontId="11" fillId="34" borderId="53" xfId="0" applyNumberFormat="1" applyFont="1" applyFill="1" applyBorder="1" applyAlignment="1">
      <alignment horizontal="center" wrapText="1"/>
    </xf>
    <xf numFmtId="166" fontId="11" fillId="34" borderId="18" xfId="0" applyNumberFormat="1" applyFont="1" applyFill="1" applyBorder="1" applyAlignment="1">
      <alignment horizontal="center" wrapText="1"/>
    </xf>
    <xf numFmtId="166" fontId="3" fillId="0" borderId="52" xfId="0" applyNumberFormat="1" applyFont="1" applyBorder="1" applyAlignment="1">
      <alignment horizontal="center"/>
    </xf>
    <xf numFmtId="49" fontId="5" fillId="35" borderId="54" xfId="0" applyNumberFormat="1" applyFont="1" applyFill="1" applyBorder="1" applyAlignment="1">
      <alignment horizontal="center"/>
    </xf>
    <xf numFmtId="166" fontId="11" fillId="35" borderId="12" xfId="0" applyNumberFormat="1" applyFont="1" applyFill="1" applyBorder="1" applyAlignment="1">
      <alignment horizontal="center" wrapText="1"/>
    </xf>
    <xf numFmtId="166" fontId="11" fillId="35" borderId="43" xfId="0" applyNumberFormat="1" applyFont="1" applyFill="1" applyBorder="1" applyAlignment="1">
      <alignment horizontal="center" wrapText="1"/>
    </xf>
    <xf numFmtId="166" fontId="5" fillId="35" borderId="18" xfId="0" applyNumberFormat="1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left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 wrapText="1"/>
    </xf>
    <xf numFmtId="166" fontId="5" fillId="35" borderId="42" xfId="0" applyNumberFormat="1" applyFont="1" applyFill="1" applyBorder="1" applyAlignment="1">
      <alignment horizontal="center" vertical="center" wrapText="1"/>
    </xf>
    <xf numFmtId="166" fontId="5" fillId="35" borderId="5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21" xfId="0" applyBorder="1" applyAlignment="1">
      <alignment wrapText="1"/>
    </xf>
    <xf numFmtId="49" fontId="14" fillId="34" borderId="45" xfId="0" applyNumberFormat="1" applyFont="1" applyFill="1" applyBorder="1" applyAlignment="1">
      <alignment horizontal="center" wrapText="1"/>
    </xf>
    <xf numFmtId="49" fontId="14" fillId="34" borderId="42" xfId="0" applyNumberFormat="1" applyFont="1" applyFill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49" fontId="7" fillId="34" borderId="52" xfId="0" applyNumberFormat="1" applyFont="1" applyFill="1" applyBorder="1" applyAlignment="1">
      <alignment horizontal="left" wrapText="1"/>
    </xf>
    <xf numFmtId="49" fontId="7" fillId="34" borderId="17" xfId="0" applyNumberFormat="1" applyFont="1" applyFill="1" applyBorder="1" applyAlignment="1">
      <alignment horizontal="left" wrapText="1"/>
    </xf>
    <xf numFmtId="49" fontId="5" fillId="34" borderId="5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7" xfId="0" applyBorder="1" applyAlignment="1">
      <alignment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5" fillId="34" borderId="58" xfId="0" applyNumberFormat="1" applyFont="1" applyFill="1" applyBorder="1" applyAlignment="1">
      <alignment horizontal="center" wrapText="1"/>
    </xf>
    <xf numFmtId="49" fontId="15" fillId="34" borderId="42" xfId="0" applyNumberFormat="1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55" xfId="0" applyBorder="1" applyAlignment="1">
      <alignment wrapText="1"/>
    </xf>
    <xf numFmtId="49" fontId="12" fillId="35" borderId="23" xfId="0" applyNumberFormat="1" applyFont="1" applyFill="1" applyBorder="1" applyAlignment="1">
      <alignment horizontal="left" wrapText="1"/>
    </xf>
    <xf numFmtId="49" fontId="12" fillId="35" borderId="59" xfId="0" applyNumberFormat="1" applyFont="1" applyFill="1" applyBorder="1" applyAlignment="1">
      <alignment horizontal="left" wrapText="1"/>
    </xf>
    <xf numFmtId="0" fontId="5" fillId="34" borderId="60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49" fontId="12" fillId="35" borderId="25" xfId="0" applyNumberFormat="1" applyFont="1" applyFill="1" applyBorder="1" applyAlignment="1">
      <alignment horizontal="left" wrapText="1"/>
    </xf>
    <xf numFmtId="49" fontId="15" fillId="34" borderId="22" xfId="0" applyNumberFormat="1" applyFont="1" applyFill="1" applyBorder="1" applyAlignment="1">
      <alignment horizontal="center" vertical="top" wrapText="1"/>
    </xf>
    <xf numFmtId="49" fontId="15" fillId="34" borderId="44" xfId="0" applyNumberFormat="1" applyFont="1" applyFill="1" applyBorder="1" applyAlignment="1">
      <alignment horizontal="center" vertical="top" wrapText="1"/>
    </xf>
    <xf numFmtId="49" fontId="15" fillId="34" borderId="21" xfId="0" applyNumberFormat="1" applyFont="1" applyFill="1" applyBorder="1" applyAlignment="1">
      <alignment horizontal="center" vertical="top" wrapText="1"/>
    </xf>
    <xf numFmtId="49" fontId="12" fillId="35" borderId="48" xfId="0" applyNumberFormat="1" applyFont="1" applyFill="1" applyBorder="1" applyAlignment="1">
      <alignment horizontal="left" wrapText="1"/>
    </xf>
    <xf numFmtId="49" fontId="12" fillId="35" borderId="31" xfId="0" applyNumberFormat="1" applyFont="1" applyFill="1" applyBorder="1" applyAlignment="1">
      <alignment horizontal="left" wrapText="1"/>
    </xf>
    <xf numFmtId="49" fontId="12" fillId="35" borderId="61" xfId="0" applyNumberFormat="1" applyFont="1" applyFill="1" applyBorder="1" applyAlignment="1">
      <alignment horizontal="left" wrapText="1"/>
    </xf>
    <xf numFmtId="49" fontId="11" fillId="34" borderId="14" xfId="0" applyNumberFormat="1" applyFont="1" applyFill="1" applyBorder="1" applyAlignment="1">
      <alignment horizontal="left" wrapText="1"/>
    </xf>
    <xf numFmtId="49" fontId="11" fillId="34" borderId="43" xfId="0" applyNumberFormat="1" applyFont="1" applyFill="1" applyBorder="1" applyAlignment="1">
      <alignment horizontal="left" wrapText="1"/>
    </xf>
    <xf numFmtId="49" fontId="11" fillId="34" borderId="62" xfId="0" applyNumberFormat="1" applyFont="1" applyFill="1" applyBorder="1" applyAlignment="1">
      <alignment horizontal="left" wrapText="1"/>
    </xf>
    <xf numFmtId="49" fontId="10" fillId="34" borderId="52" xfId="0" applyNumberFormat="1" applyFont="1" applyFill="1" applyBorder="1" applyAlignment="1">
      <alignment horizontal="left" vertical="center" wrapText="1"/>
    </xf>
    <xf numFmtId="49" fontId="10" fillId="34" borderId="17" xfId="0" applyNumberFormat="1" applyFont="1" applyFill="1" applyBorder="1" applyAlignment="1">
      <alignment horizontal="left" vertical="center" wrapText="1"/>
    </xf>
    <xf numFmtId="49" fontId="3" fillId="34" borderId="39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7" fillId="34" borderId="63" xfId="0" applyNumberFormat="1" applyFont="1" applyFill="1" applyBorder="1" applyAlignment="1">
      <alignment horizontal="left" wrapText="1"/>
    </xf>
    <xf numFmtId="49" fontId="18" fillId="34" borderId="52" xfId="0" applyNumberFormat="1" applyFont="1" applyFill="1" applyBorder="1" applyAlignment="1">
      <alignment horizontal="left" wrapText="1"/>
    </xf>
    <xf numFmtId="49" fontId="18" fillId="34" borderId="64" xfId="0" applyNumberFormat="1" applyFont="1" applyFill="1" applyBorder="1" applyAlignment="1">
      <alignment horizontal="left" wrapText="1"/>
    </xf>
    <xf numFmtId="49" fontId="18" fillId="34" borderId="17" xfId="0" applyNumberFormat="1" applyFont="1" applyFill="1" applyBorder="1" applyAlignment="1">
      <alignment horizontal="left" wrapText="1"/>
    </xf>
    <xf numFmtId="49" fontId="11" fillId="35" borderId="12" xfId="0" applyNumberFormat="1" applyFont="1" applyFill="1" applyBorder="1" applyAlignment="1">
      <alignment horizontal="left" wrapText="1"/>
    </xf>
    <xf numFmtId="0" fontId="18" fillId="34" borderId="52" xfId="0" applyNumberFormat="1" applyFont="1" applyFill="1" applyBorder="1" applyAlignment="1">
      <alignment horizontal="left" wrapText="1"/>
    </xf>
    <xf numFmtId="0" fontId="18" fillId="34" borderId="17" xfId="0" applyNumberFormat="1" applyFont="1" applyFill="1" applyBorder="1" applyAlignment="1">
      <alignment horizontal="left" wrapText="1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9" fontId="3" fillId="34" borderId="38" xfId="0" applyNumberFormat="1" applyFont="1" applyFill="1" applyBorder="1" applyAlignment="1">
      <alignment horizontal="center" vertical="center" wrapText="1"/>
    </xf>
    <xf numFmtId="4" fontId="3" fillId="34" borderId="65" xfId="0" applyNumberFormat="1" applyFont="1" applyFill="1" applyBorder="1" applyAlignment="1">
      <alignment horizontal="center" vertical="center" wrapText="1"/>
    </xf>
    <xf numFmtId="4" fontId="3" fillId="34" borderId="66" xfId="0" applyNumberFormat="1" applyFont="1" applyFill="1" applyBorder="1" applyAlignment="1">
      <alignment horizontal="center" vertical="center" wrapText="1"/>
    </xf>
    <xf numFmtId="4" fontId="3" fillId="34" borderId="67" xfId="0" applyNumberFormat="1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49" fontId="3" fillId="34" borderId="68" xfId="0" applyNumberFormat="1" applyFont="1" applyFill="1" applyBorder="1" applyAlignment="1">
      <alignment horizontal="center" vertical="center" wrapText="1"/>
    </xf>
    <xf numFmtId="49" fontId="3" fillId="34" borderId="6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SheetLayoutView="100" zoomScalePageLayoutView="0" workbookViewId="0" topLeftCell="A43">
      <selection activeCell="C67" sqref="C67"/>
    </sheetView>
  </sheetViews>
  <sheetFormatPr defaultColWidth="9.00390625" defaultRowHeight="12.75"/>
  <cols>
    <col min="1" max="1" width="9.875" style="5" customWidth="1"/>
    <col min="2" max="2" width="53.75390625" style="6" customWidth="1"/>
    <col min="3" max="3" width="9.00390625" style="7" customWidth="1"/>
    <col min="4" max="4" width="11.25390625" style="7" customWidth="1"/>
    <col min="5" max="5" width="8.00390625" style="7" customWidth="1"/>
    <col min="6" max="6" width="8.75390625" style="7" customWidth="1"/>
    <col min="7" max="8" width="9.75390625" style="7" customWidth="1"/>
    <col min="9" max="9" width="10.25390625" style="8" customWidth="1"/>
    <col min="10" max="10" width="10.375" style="1" customWidth="1"/>
    <col min="11" max="11" width="9.125" style="1" customWidth="1"/>
    <col min="12" max="12" width="9.875" style="1" customWidth="1"/>
    <col min="13" max="13" width="10.25390625" style="1" customWidth="1"/>
    <col min="14" max="14" width="23.375" style="1" customWidth="1"/>
    <col min="15" max="16384" width="9.125" style="1" customWidth="1"/>
  </cols>
  <sheetData>
    <row r="1" spans="1:9" ht="12.75">
      <c r="A1" s="74"/>
      <c r="B1" s="75"/>
      <c r="C1" s="76"/>
      <c r="D1" s="76"/>
      <c r="E1" s="76"/>
      <c r="F1" s="76"/>
      <c r="G1" s="76"/>
      <c r="H1" s="76"/>
      <c r="I1" s="76"/>
    </row>
    <row r="2" spans="1:9" ht="18.75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6" t="s">
        <v>1</v>
      </c>
      <c r="B3" s="196"/>
      <c r="C3" s="196"/>
      <c r="D3" s="196"/>
      <c r="E3" s="196"/>
      <c r="F3" s="196"/>
      <c r="G3" s="196"/>
      <c r="H3" s="196"/>
      <c r="I3" s="196"/>
    </row>
    <row r="4" spans="1:9" ht="18.75">
      <c r="A4" s="196" t="s">
        <v>51</v>
      </c>
      <c r="B4" s="196"/>
      <c r="C4" s="196"/>
      <c r="D4" s="196"/>
      <c r="E4" s="196"/>
      <c r="F4" s="196"/>
      <c r="G4" s="196"/>
      <c r="H4" s="196"/>
      <c r="I4" s="196"/>
    </row>
    <row r="5" spans="1:9" ht="18.75">
      <c r="A5" s="196" t="s">
        <v>2</v>
      </c>
      <c r="B5" s="196"/>
      <c r="C5" s="196"/>
      <c r="D5" s="196"/>
      <c r="E5" s="196"/>
      <c r="F5" s="196"/>
      <c r="G5" s="196"/>
      <c r="H5" s="196"/>
      <c r="I5" s="196"/>
    </row>
    <row r="6" spans="1:10" ht="14.25" customHeight="1" thickBot="1">
      <c r="A6" s="77"/>
      <c r="B6" s="78"/>
      <c r="C6" s="79"/>
      <c r="D6" s="79"/>
      <c r="E6" s="79"/>
      <c r="F6" s="79"/>
      <c r="G6" s="79"/>
      <c r="H6" s="79"/>
      <c r="I6" s="80" t="s">
        <v>3</v>
      </c>
      <c r="J6" s="4"/>
    </row>
    <row r="7" spans="1:14" ht="27.75" customHeight="1" thickBot="1" thickTop="1">
      <c r="A7" s="204" t="s">
        <v>4</v>
      </c>
      <c r="B7" s="197" t="s">
        <v>35</v>
      </c>
      <c r="C7" s="197" t="s">
        <v>5</v>
      </c>
      <c r="D7" s="197" t="s">
        <v>6</v>
      </c>
      <c r="E7" s="197" t="s">
        <v>7</v>
      </c>
      <c r="F7" s="197" t="s">
        <v>23</v>
      </c>
      <c r="G7" s="198" t="s">
        <v>52</v>
      </c>
      <c r="H7" s="199"/>
      <c r="I7" s="200" t="s">
        <v>32</v>
      </c>
      <c r="J7" s="202" t="s">
        <v>109</v>
      </c>
      <c r="K7" s="203"/>
      <c r="L7" s="144" t="s">
        <v>32</v>
      </c>
      <c r="M7" s="144" t="s">
        <v>110</v>
      </c>
      <c r="N7" s="193" t="s">
        <v>107</v>
      </c>
    </row>
    <row r="8" spans="1:14" ht="14.25" thickBot="1" thickTop="1">
      <c r="A8" s="205"/>
      <c r="B8" s="197"/>
      <c r="C8" s="197"/>
      <c r="D8" s="197"/>
      <c r="E8" s="197"/>
      <c r="F8" s="197"/>
      <c r="G8" s="70" t="s">
        <v>27</v>
      </c>
      <c r="H8" s="58" t="s">
        <v>8</v>
      </c>
      <c r="I8" s="201"/>
      <c r="J8" s="11" t="s">
        <v>27</v>
      </c>
      <c r="K8" s="90" t="s">
        <v>8</v>
      </c>
      <c r="L8" s="145"/>
      <c r="M8" s="145"/>
      <c r="N8" s="194"/>
    </row>
    <row r="9" spans="1:14" ht="16.5" thickTop="1">
      <c r="A9" s="59" t="s">
        <v>21</v>
      </c>
      <c r="B9" s="146" t="s">
        <v>9</v>
      </c>
      <c r="C9" s="147"/>
      <c r="D9" s="147"/>
      <c r="E9" s="147"/>
      <c r="F9" s="147"/>
      <c r="G9" s="148"/>
      <c r="H9" s="148"/>
      <c r="I9" s="148"/>
      <c r="J9" s="148"/>
      <c r="K9" s="148"/>
      <c r="L9" s="148"/>
      <c r="M9" s="149"/>
      <c r="N9" s="91"/>
    </row>
    <row r="10" spans="1:14" ht="13.5">
      <c r="A10" s="59" t="s">
        <v>14</v>
      </c>
      <c r="B10" s="150" t="s">
        <v>71</v>
      </c>
      <c r="C10" s="151"/>
      <c r="D10" s="151"/>
      <c r="E10" s="151"/>
      <c r="F10" s="152"/>
      <c r="G10" s="152"/>
      <c r="H10" s="152"/>
      <c r="I10" s="152"/>
      <c r="J10" s="152"/>
      <c r="K10" s="152"/>
      <c r="L10" s="152"/>
      <c r="M10" s="153"/>
      <c r="N10" s="91"/>
    </row>
    <row r="11" spans="1:14" ht="36.75" customHeight="1">
      <c r="A11" s="183" t="s">
        <v>22</v>
      </c>
      <c r="B11" s="191" t="s">
        <v>49</v>
      </c>
      <c r="C11" s="52" t="s">
        <v>11</v>
      </c>
      <c r="D11" s="52" t="s">
        <v>36</v>
      </c>
      <c r="E11" s="52" t="s">
        <v>37</v>
      </c>
      <c r="F11" s="52" t="s">
        <v>28</v>
      </c>
      <c r="G11" s="53">
        <v>0</v>
      </c>
      <c r="H11" s="53">
        <v>36.1</v>
      </c>
      <c r="I11" s="81">
        <f aca="true" t="shared" si="0" ref="I11:I23">G11+H11</f>
        <v>36.1</v>
      </c>
      <c r="J11" s="112"/>
      <c r="K11" s="113">
        <v>36.1</v>
      </c>
      <c r="L11" s="114">
        <f aca="true" t="shared" si="1" ref="L11:L23">K11+J11</f>
        <v>36.1</v>
      </c>
      <c r="M11" s="114">
        <f>I11-L11</f>
        <v>0</v>
      </c>
      <c r="N11" s="91"/>
    </row>
    <row r="12" spans="1:14" ht="45.75" customHeight="1">
      <c r="A12" s="185"/>
      <c r="B12" s="192"/>
      <c r="C12" s="52" t="s">
        <v>11</v>
      </c>
      <c r="D12" s="52" t="s">
        <v>36</v>
      </c>
      <c r="E12" s="52" t="s">
        <v>37</v>
      </c>
      <c r="F12" s="52" t="s">
        <v>26</v>
      </c>
      <c r="G12" s="53">
        <v>0</v>
      </c>
      <c r="H12" s="53">
        <f>13.9-13.9</f>
        <v>0</v>
      </c>
      <c r="I12" s="81">
        <f t="shared" si="0"/>
        <v>0</v>
      </c>
      <c r="J12" s="112"/>
      <c r="K12" s="113">
        <v>0</v>
      </c>
      <c r="L12" s="114">
        <f t="shared" si="1"/>
        <v>0</v>
      </c>
      <c r="M12" s="114">
        <f aca="true" t="shared" si="2" ref="M12:M25">I12-L12</f>
        <v>0</v>
      </c>
      <c r="N12" s="91"/>
    </row>
    <row r="13" spans="1:14" ht="25.5">
      <c r="A13" s="9" t="s">
        <v>34</v>
      </c>
      <c r="B13" s="54" t="s">
        <v>90</v>
      </c>
      <c r="C13" s="10" t="s">
        <v>11</v>
      </c>
      <c r="D13" s="10" t="s">
        <v>56</v>
      </c>
      <c r="E13" s="10" t="s">
        <v>37</v>
      </c>
      <c r="F13" s="10"/>
      <c r="G13" s="12">
        <f>G15</f>
        <v>1089</v>
      </c>
      <c r="H13" s="12">
        <f>H14+H16+H17+H18+H19+H20</f>
        <v>295.6</v>
      </c>
      <c r="I13" s="82">
        <f t="shared" si="0"/>
        <v>1384.6</v>
      </c>
      <c r="J13" s="112">
        <f>SUM(J14:J20)</f>
        <v>1089</v>
      </c>
      <c r="K13" s="12">
        <f>K14+K16+K17+K18+K19+K20</f>
        <v>283.3</v>
      </c>
      <c r="L13" s="82">
        <f>J13+K13</f>
        <v>1372.3</v>
      </c>
      <c r="M13" s="114">
        <f t="shared" si="2"/>
        <v>12.299999999999955</v>
      </c>
      <c r="N13" s="91"/>
    </row>
    <row r="14" spans="1:14" ht="48">
      <c r="A14" s="71"/>
      <c r="B14" s="187" t="s">
        <v>91</v>
      </c>
      <c r="C14" s="52" t="s">
        <v>11</v>
      </c>
      <c r="D14" s="52" t="s">
        <v>56</v>
      </c>
      <c r="E14" s="52" t="s">
        <v>37</v>
      </c>
      <c r="F14" s="52" t="s">
        <v>26</v>
      </c>
      <c r="G14" s="53">
        <v>0</v>
      </c>
      <c r="H14" s="53">
        <v>70</v>
      </c>
      <c r="I14" s="81">
        <f t="shared" si="0"/>
        <v>70</v>
      </c>
      <c r="J14" s="112"/>
      <c r="K14" s="114">
        <v>57.7</v>
      </c>
      <c r="L14" s="114">
        <f>K14+J14</f>
        <v>57.7</v>
      </c>
      <c r="M14" s="114">
        <f t="shared" si="2"/>
        <v>12.299999999999997</v>
      </c>
      <c r="N14" s="116" t="s">
        <v>106</v>
      </c>
    </row>
    <row r="15" spans="1:14" ht="12.75">
      <c r="A15" s="73"/>
      <c r="B15" s="188"/>
      <c r="C15" s="56" t="s">
        <v>11</v>
      </c>
      <c r="D15" s="56" t="s">
        <v>102</v>
      </c>
      <c r="E15" s="56" t="s">
        <v>37</v>
      </c>
      <c r="F15" s="56" t="s">
        <v>26</v>
      </c>
      <c r="G15" s="118">
        <f>1100-11</f>
        <v>1089</v>
      </c>
      <c r="H15" s="118">
        <v>0</v>
      </c>
      <c r="I15" s="119">
        <f t="shared" si="0"/>
        <v>1089</v>
      </c>
      <c r="J15" s="112">
        <v>1089</v>
      </c>
      <c r="K15" s="114"/>
      <c r="L15" s="114">
        <f t="shared" si="1"/>
        <v>1089</v>
      </c>
      <c r="M15" s="114">
        <f t="shared" si="2"/>
        <v>0</v>
      </c>
      <c r="N15" s="91"/>
    </row>
    <row r="16" spans="1:14" ht="12.75">
      <c r="A16" s="73"/>
      <c r="B16" s="55" t="s">
        <v>92</v>
      </c>
      <c r="C16" s="56" t="s">
        <v>11</v>
      </c>
      <c r="D16" s="56" t="s">
        <v>56</v>
      </c>
      <c r="E16" s="56" t="s">
        <v>37</v>
      </c>
      <c r="F16" s="56" t="s">
        <v>28</v>
      </c>
      <c r="G16" s="118">
        <v>0</v>
      </c>
      <c r="H16" s="118">
        <v>2.3</v>
      </c>
      <c r="I16" s="119">
        <f t="shared" si="0"/>
        <v>2.3</v>
      </c>
      <c r="J16" s="112"/>
      <c r="K16" s="114">
        <v>2.3</v>
      </c>
      <c r="L16" s="114">
        <f t="shared" si="1"/>
        <v>2.3</v>
      </c>
      <c r="M16" s="114">
        <f t="shared" si="2"/>
        <v>0</v>
      </c>
      <c r="N16" s="91"/>
    </row>
    <row r="17" spans="1:14" ht="12.75">
      <c r="A17" s="73"/>
      <c r="B17" s="55" t="s">
        <v>93</v>
      </c>
      <c r="C17" s="56" t="s">
        <v>11</v>
      </c>
      <c r="D17" s="56" t="s">
        <v>56</v>
      </c>
      <c r="E17" s="56" t="s">
        <v>37</v>
      </c>
      <c r="F17" s="56" t="s">
        <v>28</v>
      </c>
      <c r="G17" s="118">
        <v>0</v>
      </c>
      <c r="H17" s="118">
        <v>24.8</v>
      </c>
      <c r="I17" s="119">
        <f t="shared" si="0"/>
        <v>24.8</v>
      </c>
      <c r="J17" s="112"/>
      <c r="K17" s="114">
        <v>24.8</v>
      </c>
      <c r="L17" s="114">
        <f t="shared" si="1"/>
        <v>24.8</v>
      </c>
      <c r="M17" s="114">
        <f t="shared" si="2"/>
        <v>0</v>
      </c>
      <c r="N17" s="91"/>
    </row>
    <row r="18" spans="1:14" ht="12.75">
      <c r="A18" s="73"/>
      <c r="B18" s="55" t="s">
        <v>94</v>
      </c>
      <c r="C18" s="56" t="s">
        <v>11</v>
      </c>
      <c r="D18" s="56" t="s">
        <v>56</v>
      </c>
      <c r="E18" s="56" t="s">
        <v>37</v>
      </c>
      <c r="F18" s="56" t="s">
        <v>28</v>
      </c>
      <c r="G18" s="118">
        <v>0</v>
      </c>
      <c r="H18" s="118">
        <f>174.4-174.4</f>
        <v>0</v>
      </c>
      <c r="I18" s="119">
        <f t="shared" si="0"/>
        <v>0</v>
      </c>
      <c r="J18" s="112"/>
      <c r="K18" s="114">
        <v>0</v>
      </c>
      <c r="L18" s="114">
        <f t="shared" si="1"/>
        <v>0</v>
      </c>
      <c r="M18" s="114">
        <f t="shared" si="2"/>
        <v>0</v>
      </c>
      <c r="N18" s="91"/>
    </row>
    <row r="19" spans="1:14" ht="12.75">
      <c r="A19" s="73"/>
      <c r="B19" s="55" t="s">
        <v>95</v>
      </c>
      <c r="C19" s="56" t="s">
        <v>11</v>
      </c>
      <c r="D19" s="56" t="s">
        <v>56</v>
      </c>
      <c r="E19" s="56" t="s">
        <v>37</v>
      </c>
      <c r="F19" s="56" t="s">
        <v>28</v>
      </c>
      <c r="G19" s="118">
        <v>0</v>
      </c>
      <c r="H19" s="118">
        <v>198.5</v>
      </c>
      <c r="I19" s="119">
        <f t="shared" si="0"/>
        <v>198.5</v>
      </c>
      <c r="J19" s="112"/>
      <c r="K19" s="114">
        <v>198.5</v>
      </c>
      <c r="L19" s="114">
        <f t="shared" si="1"/>
        <v>198.5</v>
      </c>
      <c r="M19" s="114">
        <f t="shared" si="2"/>
        <v>0</v>
      </c>
      <c r="N19" s="91"/>
    </row>
    <row r="20" spans="1:14" ht="12.75">
      <c r="A20" s="72"/>
      <c r="B20" s="57" t="s">
        <v>96</v>
      </c>
      <c r="C20" s="56" t="s">
        <v>11</v>
      </c>
      <c r="D20" s="56" t="s">
        <v>56</v>
      </c>
      <c r="E20" s="56" t="s">
        <v>37</v>
      </c>
      <c r="F20" s="56" t="s">
        <v>28</v>
      </c>
      <c r="G20" s="120">
        <v>0</v>
      </c>
      <c r="H20" s="120">
        <f>30-30</f>
        <v>0</v>
      </c>
      <c r="I20" s="121">
        <f t="shared" si="0"/>
        <v>0</v>
      </c>
      <c r="J20" s="112"/>
      <c r="K20" s="114">
        <v>0</v>
      </c>
      <c r="L20" s="114">
        <f t="shared" si="1"/>
        <v>0</v>
      </c>
      <c r="M20" s="114">
        <f t="shared" si="2"/>
        <v>0</v>
      </c>
      <c r="N20" s="91"/>
    </row>
    <row r="21" spans="1:14" ht="50.25" customHeight="1">
      <c r="A21" s="9" t="s">
        <v>40</v>
      </c>
      <c r="B21" s="54" t="s">
        <v>57</v>
      </c>
      <c r="C21" s="10" t="s">
        <v>11</v>
      </c>
      <c r="D21" s="10" t="s">
        <v>48</v>
      </c>
      <c r="E21" s="10" t="s">
        <v>37</v>
      </c>
      <c r="F21" s="10" t="s">
        <v>28</v>
      </c>
      <c r="G21" s="12">
        <v>0</v>
      </c>
      <c r="H21" s="12">
        <f>50-18.8</f>
        <v>31.2</v>
      </c>
      <c r="I21" s="82">
        <f t="shared" si="0"/>
        <v>31.2</v>
      </c>
      <c r="J21" s="112"/>
      <c r="K21" s="114">
        <v>31.2</v>
      </c>
      <c r="L21" s="114">
        <f t="shared" si="1"/>
        <v>31.2</v>
      </c>
      <c r="M21" s="114">
        <f t="shared" si="2"/>
        <v>0</v>
      </c>
      <c r="N21" s="91"/>
    </row>
    <row r="22" spans="1:14" ht="39" customHeight="1">
      <c r="A22" s="183" t="s">
        <v>47</v>
      </c>
      <c r="B22" s="187" t="s">
        <v>73</v>
      </c>
      <c r="C22" s="10" t="s">
        <v>11</v>
      </c>
      <c r="D22" s="10" t="s">
        <v>39</v>
      </c>
      <c r="E22" s="10" t="s">
        <v>37</v>
      </c>
      <c r="F22" s="10" t="s">
        <v>28</v>
      </c>
      <c r="G22" s="12">
        <v>0</v>
      </c>
      <c r="H22" s="12">
        <v>800</v>
      </c>
      <c r="I22" s="82">
        <f t="shared" si="0"/>
        <v>800</v>
      </c>
      <c r="J22" s="112"/>
      <c r="K22" s="112">
        <v>176.8</v>
      </c>
      <c r="L22" s="114">
        <f t="shared" si="1"/>
        <v>176.8</v>
      </c>
      <c r="M22" s="114">
        <f t="shared" si="2"/>
        <v>623.2</v>
      </c>
      <c r="N22" s="117" t="s">
        <v>108</v>
      </c>
    </row>
    <row r="23" spans="1:14" ht="13.5" thickBot="1">
      <c r="A23" s="185"/>
      <c r="B23" s="189"/>
      <c r="C23" s="10" t="s">
        <v>11</v>
      </c>
      <c r="D23" s="10" t="s">
        <v>83</v>
      </c>
      <c r="E23" s="10" t="s">
        <v>37</v>
      </c>
      <c r="F23" s="10" t="s">
        <v>28</v>
      </c>
      <c r="G23" s="12">
        <v>5169.5</v>
      </c>
      <c r="H23" s="12">
        <v>0</v>
      </c>
      <c r="I23" s="82">
        <f t="shared" si="0"/>
        <v>5169.5</v>
      </c>
      <c r="J23" s="112">
        <v>5169.5</v>
      </c>
      <c r="K23" s="112">
        <v>0</v>
      </c>
      <c r="L23" s="114">
        <f t="shared" si="1"/>
        <v>5169.5</v>
      </c>
      <c r="M23" s="128">
        <f t="shared" si="2"/>
        <v>0</v>
      </c>
      <c r="N23" s="91"/>
    </row>
    <row r="24" spans="1:14" ht="16.5" thickBot="1">
      <c r="A24" s="134"/>
      <c r="B24" s="135" t="s">
        <v>72</v>
      </c>
      <c r="C24" s="136"/>
      <c r="D24" s="137"/>
      <c r="E24" s="138"/>
      <c r="F24" s="136"/>
      <c r="G24" s="139">
        <f>G13+G23</f>
        <v>6258.5</v>
      </c>
      <c r="H24" s="139">
        <f>H11+H12+H13+H21+H22</f>
        <v>1162.9</v>
      </c>
      <c r="I24" s="140">
        <f>H24+G24</f>
        <v>7421.4</v>
      </c>
      <c r="J24" s="139">
        <f>J13+J23</f>
        <v>6258.5</v>
      </c>
      <c r="K24" s="139">
        <f>K11+K12+K13+K21+K22</f>
        <v>527.4000000000001</v>
      </c>
      <c r="L24" s="140">
        <f>K24+J24</f>
        <v>6785.9</v>
      </c>
      <c r="M24" s="141">
        <f t="shared" si="2"/>
        <v>635.5</v>
      </c>
      <c r="N24" s="133"/>
    </row>
    <row r="25" spans="1:14" ht="16.5" thickBot="1">
      <c r="A25" s="129"/>
      <c r="B25" s="190" t="s">
        <v>12</v>
      </c>
      <c r="C25" s="190"/>
      <c r="D25" s="190"/>
      <c r="E25" s="190"/>
      <c r="F25" s="190"/>
      <c r="G25" s="130">
        <f>G24</f>
        <v>6258.5</v>
      </c>
      <c r="H25" s="130">
        <f>H24</f>
        <v>1162.9</v>
      </c>
      <c r="I25" s="131">
        <f>G25+H25</f>
        <v>7421.4</v>
      </c>
      <c r="J25" s="130">
        <f>J24</f>
        <v>6258.5</v>
      </c>
      <c r="K25" s="130">
        <f>K24</f>
        <v>527.4000000000001</v>
      </c>
      <c r="L25" s="131">
        <f>J25+K25</f>
        <v>6785.9</v>
      </c>
      <c r="M25" s="132">
        <f t="shared" si="2"/>
        <v>635.5</v>
      </c>
      <c r="N25" s="133"/>
    </row>
    <row r="26" spans="1:14" ht="16.5" thickBot="1">
      <c r="A26" s="14" t="s">
        <v>24</v>
      </c>
      <c r="B26" s="156" t="s">
        <v>13</v>
      </c>
      <c r="C26" s="157"/>
      <c r="D26" s="157"/>
      <c r="E26" s="157"/>
      <c r="F26" s="157"/>
      <c r="G26" s="158"/>
      <c r="H26" s="158"/>
      <c r="I26" s="158"/>
      <c r="J26" s="158"/>
      <c r="K26" s="158"/>
      <c r="L26" s="158"/>
      <c r="M26" s="159"/>
      <c r="N26" s="91"/>
    </row>
    <row r="27" spans="1:14" ht="15" thickBot="1">
      <c r="A27" s="15" t="s">
        <v>10</v>
      </c>
      <c r="B27" s="160" t="s">
        <v>42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91"/>
    </row>
    <row r="28" spans="1:14" ht="15">
      <c r="A28" s="16" t="s">
        <v>43</v>
      </c>
      <c r="B28" s="162" t="s">
        <v>29</v>
      </c>
      <c r="C28" s="163"/>
      <c r="D28" s="163"/>
      <c r="E28" s="163"/>
      <c r="F28" s="163"/>
      <c r="G28" s="164"/>
      <c r="H28" s="164"/>
      <c r="I28" s="164"/>
      <c r="J28" s="164"/>
      <c r="K28" s="164"/>
      <c r="L28" s="164"/>
      <c r="M28" s="165"/>
      <c r="N28" s="91"/>
    </row>
    <row r="29" spans="1:14" ht="36.75">
      <c r="A29" s="9" t="s">
        <v>44</v>
      </c>
      <c r="B29" s="17" t="s">
        <v>33</v>
      </c>
      <c r="C29" s="10" t="s">
        <v>30</v>
      </c>
      <c r="D29" s="18" t="s">
        <v>38</v>
      </c>
      <c r="E29" s="10" t="s">
        <v>41</v>
      </c>
      <c r="F29" s="10" t="s">
        <v>15</v>
      </c>
      <c r="G29" s="19">
        <v>0</v>
      </c>
      <c r="H29" s="101">
        <f>500+88-38</f>
        <v>550</v>
      </c>
      <c r="I29" s="82">
        <f>G29+H29</f>
        <v>550</v>
      </c>
      <c r="J29" s="92"/>
      <c r="K29" s="112">
        <v>198.8</v>
      </c>
      <c r="L29" s="114">
        <f>K29+J29</f>
        <v>198.8</v>
      </c>
      <c r="M29" s="114">
        <f>I29-L29</f>
        <v>351.2</v>
      </c>
      <c r="N29" s="116" t="s">
        <v>116</v>
      </c>
    </row>
    <row r="30" spans="1:14" ht="26.25">
      <c r="A30" s="9" t="s">
        <v>50</v>
      </c>
      <c r="B30" s="17" t="s">
        <v>53</v>
      </c>
      <c r="C30" s="10" t="s">
        <v>30</v>
      </c>
      <c r="D30" s="18" t="s">
        <v>38</v>
      </c>
      <c r="E30" s="10" t="s">
        <v>41</v>
      </c>
      <c r="F30" s="10" t="s">
        <v>15</v>
      </c>
      <c r="G30" s="19">
        <v>0</v>
      </c>
      <c r="H30" s="41">
        <f>200-71</f>
        <v>129</v>
      </c>
      <c r="I30" s="82">
        <f>G30+H30</f>
        <v>129</v>
      </c>
      <c r="J30" s="92"/>
      <c r="K30" s="114">
        <v>129</v>
      </c>
      <c r="L30" s="114">
        <f>K30+J30</f>
        <v>129</v>
      </c>
      <c r="M30" s="114">
        <f>I30-L30</f>
        <v>0</v>
      </c>
      <c r="N30" s="91"/>
    </row>
    <row r="31" spans="1:14" ht="49.5" thickBot="1">
      <c r="A31" s="46" t="s">
        <v>84</v>
      </c>
      <c r="B31" s="47" t="s">
        <v>97</v>
      </c>
      <c r="C31" s="48" t="s">
        <v>30</v>
      </c>
      <c r="D31" s="49" t="s">
        <v>101</v>
      </c>
      <c r="E31" s="48" t="s">
        <v>100</v>
      </c>
      <c r="F31" s="48" t="s">
        <v>99</v>
      </c>
      <c r="G31" s="50">
        <v>0</v>
      </c>
      <c r="H31" s="51">
        <f>420+120</f>
        <v>540</v>
      </c>
      <c r="I31" s="84">
        <f>G31+H31</f>
        <v>540</v>
      </c>
      <c r="J31" s="92"/>
      <c r="K31" s="114">
        <v>538.9</v>
      </c>
      <c r="L31" s="114">
        <f>K31+J31</f>
        <v>538.9</v>
      </c>
      <c r="M31" s="114">
        <f>I31-L31</f>
        <v>1.1000000000000227</v>
      </c>
      <c r="N31" s="116" t="s">
        <v>106</v>
      </c>
    </row>
    <row r="32" spans="1:14" ht="16.5" thickBot="1">
      <c r="A32" s="102"/>
      <c r="B32" s="166" t="s">
        <v>31</v>
      </c>
      <c r="C32" s="166"/>
      <c r="D32" s="166"/>
      <c r="E32" s="166"/>
      <c r="F32" s="171"/>
      <c r="G32" s="103">
        <v>0</v>
      </c>
      <c r="H32" s="104">
        <f>H29+H30+H31</f>
        <v>1219</v>
      </c>
      <c r="I32" s="105">
        <f>H32</f>
        <v>1219</v>
      </c>
      <c r="J32" s="104">
        <f>J29+J30+J31</f>
        <v>0</v>
      </c>
      <c r="K32" s="104">
        <f>K29+K30+K31</f>
        <v>866.7</v>
      </c>
      <c r="L32" s="104">
        <f>L29+L30+L31</f>
        <v>866.7</v>
      </c>
      <c r="M32" s="104">
        <f>M29+M30+M31</f>
        <v>352.3</v>
      </c>
      <c r="N32" s="95"/>
    </row>
    <row r="33" spans="1:14" ht="15">
      <c r="A33" s="40" t="s">
        <v>67</v>
      </c>
      <c r="B33" s="172" t="s">
        <v>66</v>
      </c>
      <c r="C33" s="173"/>
      <c r="D33" s="173"/>
      <c r="E33" s="173"/>
      <c r="F33" s="173"/>
      <c r="G33" s="148"/>
      <c r="H33" s="148"/>
      <c r="I33" s="148"/>
      <c r="J33" s="148"/>
      <c r="K33" s="148"/>
      <c r="L33" s="148"/>
      <c r="M33" s="149"/>
      <c r="N33" s="91"/>
    </row>
    <row r="34" spans="1:14" ht="38.25">
      <c r="A34" s="72" t="s">
        <v>68</v>
      </c>
      <c r="B34" s="38" t="s">
        <v>74</v>
      </c>
      <c r="C34" s="39" t="s">
        <v>11</v>
      </c>
      <c r="D34" s="39" t="s">
        <v>70</v>
      </c>
      <c r="E34" s="39" t="s">
        <v>41</v>
      </c>
      <c r="F34" s="39" t="s">
        <v>26</v>
      </c>
      <c r="G34" s="19">
        <v>0</v>
      </c>
      <c r="H34" s="101">
        <f>500-33.2-77.9</f>
        <v>388.9</v>
      </c>
      <c r="I34" s="82">
        <f>G34+H34</f>
        <v>388.9</v>
      </c>
      <c r="J34" s="41">
        <v>0</v>
      </c>
      <c r="K34" s="113">
        <v>388.9</v>
      </c>
      <c r="L34" s="114">
        <f>K34+J34</f>
        <v>388.9</v>
      </c>
      <c r="M34" s="114">
        <f>I34-L34</f>
        <v>0</v>
      </c>
      <c r="N34" s="91"/>
    </row>
    <row r="35" spans="1:14" ht="12.75">
      <c r="A35" s="183" t="s">
        <v>78</v>
      </c>
      <c r="B35" s="181" t="s">
        <v>79</v>
      </c>
      <c r="C35" s="18" t="s">
        <v>11</v>
      </c>
      <c r="D35" s="18" t="s">
        <v>80</v>
      </c>
      <c r="E35" s="18" t="s">
        <v>75</v>
      </c>
      <c r="F35" s="18" t="s">
        <v>15</v>
      </c>
      <c r="G35" s="19">
        <v>0</v>
      </c>
      <c r="H35" s="41">
        <f>231.7+33.2</f>
        <v>264.9</v>
      </c>
      <c r="I35" s="82">
        <f>G35+H35</f>
        <v>264.9</v>
      </c>
      <c r="J35" s="41">
        <v>0</v>
      </c>
      <c r="K35" s="113">
        <v>264.9</v>
      </c>
      <c r="L35" s="114">
        <f>K35+J35</f>
        <v>264.9</v>
      </c>
      <c r="M35" s="114">
        <f>I35-L35</f>
        <v>0</v>
      </c>
      <c r="N35" s="91"/>
    </row>
    <row r="36" spans="1:14" ht="12.75">
      <c r="A36" s="185"/>
      <c r="B36" s="182"/>
      <c r="C36" s="18" t="s">
        <v>11</v>
      </c>
      <c r="D36" s="18" t="s">
        <v>115</v>
      </c>
      <c r="E36" s="18" t="s">
        <v>75</v>
      </c>
      <c r="F36" s="18" t="s">
        <v>15</v>
      </c>
      <c r="G36" s="19">
        <v>2085</v>
      </c>
      <c r="H36" s="41">
        <v>0</v>
      </c>
      <c r="I36" s="82">
        <f>G36+H36</f>
        <v>2085</v>
      </c>
      <c r="J36" s="41">
        <v>2085</v>
      </c>
      <c r="K36" s="113">
        <v>0</v>
      </c>
      <c r="L36" s="114">
        <f>K36+J36</f>
        <v>2085</v>
      </c>
      <c r="M36" s="114">
        <f>I36-L36</f>
        <v>0</v>
      </c>
      <c r="N36" s="91"/>
    </row>
    <row r="37" spans="1:14" ht="38.25">
      <c r="A37" s="9" t="s">
        <v>81</v>
      </c>
      <c r="B37" s="20" t="s">
        <v>82</v>
      </c>
      <c r="C37" s="18" t="s">
        <v>11</v>
      </c>
      <c r="D37" s="18" t="s">
        <v>80</v>
      </c>
      <c r="E37" s="18" t="s">
        <v>41</v>
      </c>
      <c r="F37" s="18" t="s">
        <v>28</v>
      </c>
      <c r="G37" s="19">
        <v>0</v>
      </c>
      <c r="H37" s="41">
        <v>14.4</v>
      </c>
      <c r="I37" s="82">
        <f>G37+H37</f>
        <v>14.4</v>
      </c>
      <c r="J37" s="41">
        <v>0</v>
      </c>
      <c r="K37" s="113">
        <v>14.4</v>
      </c>
      <c r="L37" s="114">
        <f>K37+J37</f>
        <v>14.4</v>
      </c>
      <c r="M37" s="114">
        <f>I37-L37</f>
        <v>0</v>
      </c>
      <c r="N37" s="91"/>
    </row>
    <row r="38" spans="1:14" ht="16.5" thickBot="1">
      <c r="A38" s="96"/>
      <c r="B38" s="97" t="s">
        <v>69</v>
      </c>
      <c r="C38" s="98"/>
      <c r="D38" s="98"/>
      <c r="E38" s="98"/>
      <c r="F38" s="98"/>
      <c r="G38" s="99">
        <f>G37+G36+G35+G34</f>
        <v>2085</v>
      </c>
      <c r="H38" s="99">
        <f>H34+H35+H37+H36</f>
        <v>668.1999999999999</v>
      </c>
      <c r="I38" s="100">
        <f>G38+H38</f>
        <v>2753.2</v>
      </c>
      <c r="J38" s="99">
        <f>J34+J35+J37+J36</f>
        <v>2085</v>
      </c>
      <c r="K38" s="99">
        <f>K34+K35+K37+K36</f>
        <v>668.1999999999999</v>
      </c>
      <c r="L38" s="99">
        <f>L34+L35+L37+L36</f>
        <v>2753.2</v>
      </c>
      <c r="M38" s="104">
        <f>M34+M35+M37</f>
        <v>0</v>
      </c>
      <c r="N38" s="95"/>
    </row>
    <row r="39" spans="1:14" s="2" customFormat="1" ht="15.75" customHeight="1">
      <c r="A39" s="21" t="s">
        <v>45</v>
      </c>
      <c r="B39" s="172" t="s">
        <v>17</v>
      </c>
      <c r="C39" s="173"/>
      <c r="D39" s="173"/>
      <c r="E39" s="173"/>
      <c r="F39" s="174"/>
      <c r="G39" s="22"/>
      <c r="H39" s="43"/>
      <c r="I39" s="85"/>
      <c r="J39" s="93"/>
      <c r="K39" s="94"/>
      <c r="L39" s="94"/>
      <c r="M39" s="94"/>
      <c r="N39" s="94"/>
    </row>
    <row r="40" spans="1:14" s="2" customFormat="1" ht="29.25" customHeight="1">
      <c r="A40" s="23" t="s">
        <v>46</v>
      </c>
      <c r="B40" s="24" t="s">
        <v>98</v>
      </c>
      <c r="C40" s="10" t="s">
        <v>18</v>
      </c>
      <c r="D40" s="25" t="s">
        <v>58</v>
      </c>
      <c r="E40" s="10" t="s">
        <v>41</v>
      </c>
      <c r="F40" s="10" t="s">
        <v>26</v>
      </c>
      <c r="G40" s="26">
        <v>0</v>
      </c>
      <c r="H40" s="44">
        <f>169.3-8.5</f>
        <v>160.8</v>
      </c>
      <c r="I40" s="86">
        <f>G40+H40</f>
        <v>160.8</v>
      </c>
      <c r="J40" s="115"/>
      <c r="K40" s="86">
        <v>160.8</v>
      </c>
      <c r="L40" s="114">
        <f>K40+J40</f>
        <v>160.8</v>
      </c>
      <c r="M40" s="114">
        <f>I40-L40</f>
        <v>0</v>
      </c>
      <c r="N40" s="94"/>
    </row>
    <row r="41" spans="1:14" s="2" customFormat="1" ht="16.5" customHeight="1">
      <c r="A41" s="23" t="s">
        <v>54</v>
      </c>
      <c r="B41" s="24" t="s">
        <v>55</v>
      </c>
      <c r="C41" s="10" t="s">
        <v>18</v>
      </c>
      <c r="D41" s="25" t="s">
        <v>58</v>
      </c>
      <c r="E41" s="10" t="s">
        <v>41</v>
      </c>
      <c r="F41" s="10" t="s">
        <v>15</v>
      </c>
      <c r="G41" s="26">
        <v>0</v>
      </c>
      <c r="H41" s="109">
        <f>300-51.4</f>
        <v>248.6</v>
      </c>
      <c r="I41" s="86">
        <f>G41+H41</f>
        <v>248.6</v>
      </c>
      <c r="J41" s="115"/>
      <c r="K41" s="86">
        <v>248.6</v>
      </c>
      <c r="L41" s="114">
        <f>K41+J41</f>
        <v>248.6</v>
      </c>
      <c r="M41" s="114">
        <f>I41-L41</f>
        <v>0</v>
      </c>
      <c r="N41" s="94"/>
    </row>
    <row r="42" spans="1:14" s="2" customFormat="1" ht="15.75" customHeight="1" thickBot="1">
      <c r="A42" s="106"/>
      <c r="B42" s="175" t="s">
        <v>19</v>
      </c>
      <c r="C42" s="176"/>
      <c r="D42" s="176"/>
      <c r="E42" s="176"/>
      <c r="F42" s="177"/>
      <c r="G42" s="107">
        <f>G40</f>
        <v>0</v>
      </c>
      <c r="H42" s="104">
        <f>H40+H41</f>
        <v>409.4</v>
      </c>
      <c r="I42" s="105">
        <f>H42</f>
        <v>409.4</v>
      </c>
      <c r="J42" s="104">
        <f>J40+J41</f>
        <v>0</v>
      </c>
      <c r="K42" s="104">
        <f>K40+K41</f>
        <v>409.4</v>
      </c>
      <c r="L42" s="104">
        <f>L40+L41</f>
        <v>409.4</v>
      </c>
      <c r="M42" s="104">
        <f>M40+M41</f>
        <v>0</v>
      </c>
      <c r="N42" s="108"/>
    </row>
    <row r="43" spans="1:14" s="2" customFormat="1" ht="15.75" customHeight="1" thickBot="1">
      <c r="A43" s="27"/>
      <c r="B43" s="178" t="s">
        <v>16</v>
      </c>
      <c r="C43" s="179"/>
      <c r="D43" s="179"/>
      <c r="E43" s="179"/>
      <c r="F43" s="180"/>
      <c r="G43" s="13">
        <f>G32+G42+G38</f>
        <v>2085</v>
      </c>
      <c r="H43" s="13">
        <f>H32+H42+H38</f>
        <v>2296.6</v>
      </c>
      <c r="I43" s="83">
        <f>H43+G43</f>
        <v>4381.6</v>
      </c>
      <c r="J43" s="13">
        <f>J32+J42+J38</f>
        <v>2085</v>
      </c>
      <c r="K43" s="13">
        <f>K32+K42+K38</f>
        <v>1944.2999999999997</v>
      </c>
      <c r="L43" s="13">
        <f>L32+L42+L38</f>
        <v>4029.2999999999997</v>
      </c>
      <c r="M43" s="13">
        <f>I43-L43</f>
        <v>352.30000000000064</v>
      </c>
      <c r="N43" s="116"/>
    </row>
    <row r="44" spans="1:14" s="2" customFormat="1" ht="15.75" customHeight="1">
      <c r="A44" s="28" t="s">
        <v>59</v>
      </c>
      <c r="B44" s="29" t="s">
        <v>60</v>
      </c>
      <c r="C44" s="30"/>
      <c r="D44" s="30"/>
      <c r="E44" s="30"/>
      <c r="F44" s="30"/>
      <c r="G44" s="31"/>
      <c r="H44" s="42"/>
      <c r="I44" s="31"/>
      <c r="J44" s="45"/>
      <c r="K44" s="94"/>
      <c r="L44" s="94"/>
      <c r="M44" s="94"/>
      <c r="N44" s="94"/>
    </row>
    <row r="45" spans="1:14" s="2" customFormat="1" ht="15.75" customHeight="1">
      <c r="A45" s="9" t="s">
        <v>61</v>
      </c>
      <c r="B45" s="32" t="s">
        <v>62</v>
      </c>
      <c r="C45" s="33" t="s">
        <v>63</v>
      </c>
      <c r="D45" s="34"/>
      <c r="E45" s="33"/>
      <c r="F45" s="35"/>
      <c r="G45" s="36">
        <f>G46+G49+G52+G47+G50+G51+G53+G54+G48</f>
        <v>4751.7</v>
      </c>
      <c r="H45" s="45">
        <f>H46+H49+H52+H47+H50+H51+H53+H54</f>
        <v>3492.6</v>
      </c>
      <c r="I45" s="85">
        <f>G45+H45</f>
        <v>8244.3</v>
      </c>
      <c r="J45" s="36">
        <f>J46+J49+J52+J47+J50+J51+J53+J54+J48</f>
        <v>4712.6</v>
      </c>
      <c r="K45" s="45">
        <f>K46+K49+K52+K47+K50+K51+K53+K54</f>
        <v>3492.4</v>
      </c>
      <c r="L45" s="85">
        <f>J45+K45</f>
        <v>8205</v>
      </c>
      <c r="M45" s="85">
        <f aca="true" t="shared" si="3" ref="M45:M56">I45-L45</f>
        <v>39.29999999999927</v>
      </c>
      <c r="N45" s="94"/>
    </row>
    <row r="46" spans="1:14" s="2" customFormat="1" ht="14.25" customHeight="1">
      <c r="A46" s="183"/>
      <c r="B46" s="154" t="s">
        <v>105</v>
      </c>
      <c r="C46" s="10" t="s">
        <v>63</v>
      </c>
      <c r="D46" s="18" t="s">
        <v>64</v>
      </c>
      <c r="E46" s="10" t="s">
        <v>41</v>
      </c>
      <c r="F46" s="10" t="s">
        <v>15</v>
      </c>
      <c r="G46" s="26">
        <v>0</v>
      </c>
      <c r="H46" s="41">
        <v>112.5</v>
      </c>
      <c r="I46" s="82">
        <f>G46+H46</f>
        <v>112.5</v>
      </c>
      <c r="J46" s="45"/>
      <c r="K46" s="86">
        <v>112.4</v>
      </c>
      <c r="L46" s="41">
        <f aca="true" t="shared" si="4" ref="L46:L53">K46+J46</f>
        <v>112.4</v>
      </c>
      <c r="M46" s="114">
        <f t="shared" si="3"/>
        <v>0.09999999999999432</v>
      </c>
      <c r="N46" s="94"/>
    </row>
    <row r="47" spans="1:14" s="2" customFormat="1" ht="51.75" customHeight="1">
      <c r="A47" s="184"/>
      <c r="B47" s="186"/>
      <c r="C47" s="10" t="s">
        <v>63</v>
      </c>
      <c r="D47" s="18" t="s">
        <v>88</v>
      </c>
      <c r="E47" s="10" t="s">
        <v>41</v>
      </c>
      <c r="F47" s="10" t="s">
        <v>15</v>
      </c>
      <c r="G47" s="26">
        <v>112.5</v>
      </c>
      <c r="H47" s="41">
        <v>0</v>
      </c>
      <c r="I47" s="82">
        <f>G47+H47</f>
        <v>112.5</v>
      </c>
      <c r="J47" s="41">
        <v>112.4</v>
      </c>
      <c r="K47" s="41">
        <v>0</v>
      </c>
      <c r="L47" s="41">
        <f t="shared" si="4"/>
        <v>112.4</v>
      </c>
      <c r="M47" s="114">
        <f t="shared" si="3"/>
        <v>0.09999999999999432</v>
      </c>
      <c r="N47" s="116" t="s">
        <v>106</v>
      </c>
    </row>
    <row r="48" spans="1:14" s="2" customFormat="1" ht="48.75" customHeight="1">
      <c r="A48" s="184"/>
      <c r="B48" s="155"/>
      <c r="C48" s="10" t="s">
        <v>63</v>
      </c>
      <c r="D48" s="18" t="s">
        <v>104</v>
      </c>
      <c r="E48" s="10" t="s">
        <v>41</v>
      </c>
      <c r="F48" s="10" t="s">
        <v>15</v>
      </c>
      <c r="G48" s="26">
        <v>225</v>
      </c>
      <c r="H48" s="41">
        <v>0</v>
      </c>
      <c r="I48" s="82">
        <f>G48+H48</f>
        <v>225</v>
      </c>
      <c r="J48" s="41">
        <v>220.5</v>
      </c>
      <c r="K48" s="41">
        <v>0</v>
      </c>
      <c r="L48" s="41">
        <f t="shared" si="4"/>
        <v>220.5</v>
      </c>
      <c r="M48" s="114">
        <f t="shared" si="3"/>
        <v>4.5</v>
      </c>
      <c r="N48" s="116" t="s">
        <v>106</v>
      </c>
    </row>
    <row r="49" spans="1:14" s="2" customFormat="1" ht="51" customHeight="1">
      <c r="A49" s="184"/>
      <c r="B49" s="154" t="s">
        <v>76</v>
      </c>
      <c r="C49" s="10" t="s">
        <v>63</v>
      </c>
      <c r="D49" s="18" t="s">
        <v>77</v>
      </c>
      <c r="E49" s="10" t="s">
        <v>75</v>
      </c>
      <c r="F49" s="10" t="s">
        <v>15</v>
      </c>
      <c r="G49" s="26">
        <v>0</v>
      </c>
      <c r="H49" s="101">
        <f>3414.2-3000+3000-34.1</f>
        <v>3380.1</v>
      </c>
      <c r="I49" s="82">
        <f>H49</f>
        <v>3380.1</v>
      </c>
      <c r="J49" s="41">
        <v>0</v>
      </c>
      <c r="K49" s="41">
        <v>3380</v>
      </c>
      <c r="L49" s="41">
        <f t="shared" si="4"/>
        <v>3380</v>
      </c>
      <c r="M49" s="114">
        <f t="shared" si="3"/>
        <v>0.09999999999990905</v>
      </c>
      <c r="N49" s="116" t="s">
        <v>106</v>
      </c>
    </row>
    <row r="50" spans="1:14" s="2" customFormat="1" ht="49.5" customHeight="1">
      <c r="A50" s="184"/>
      <c r="B50" s="155"/>
      <c r="C50" s="10" t="s">
        <v>63</v>
      </c>
      <c r="D50" s="18" t="s">
        <v>89</v>
      </c>
      <c r="E50" s="10" t="s">
        <v>75</v>
      </c>
      <c r="F50" s="10" t="s">
        <v>15</v>
      </c>
      <c r="G50" s="26">
        <v>3414.2</v>
      </c>
      <c r="H50" s="41">
        <v>0</v>
      </c>
      <c r="I50" s="82">
        <f>H50+G50</f>
        <v>3414.2</v>
      </c>
      <c r="J50" s="41">
        <v>3380</v>
      </c>
      <c r="K50" s="41">
        <v>0</v>
      </c>
      <c r="L50" s="41">
        <f t="shared" si="4"/>
        <v>3380</v>
      </c>
      <c r="M50" s="114">
        <f t="shared" si="3"/>
        <v>34.19999999999982</v>
      </c>
      <c r="N50" s="116" t="s">
        <v>106</v>
      </c>
    </row>
    <row r="51" spans="1:14" s="2" customFormat="1" ht="17.25" customHeight="1">
      <c r="A51" s="184"/>
      <c r="B51" s="154" t="s">
        <v>85</v>
      </c>
      <c r="C51" s="10" t="s">
        <v>63</v>
      </c>
      <c r="D51" s="18" t="s">
        <v>86</v>
      </c>
      <c r="E51" s="10" t="s">
        <v>41</v>
      </c>
      <c r="F51" s="10" t="s">
        <v>15</v>
      </c>
      <c r="G51" s="19">
        <v>0</v>
      </c>
      <c r="H51" s="41">
        <f>90-90</f>
        <v>0</v>
      </c>
      <c r="I51" s="82">
        <f aca="true" t="shared" si="5" ref="I51:I56">G51+H51</f>
        <v>0</v>
      </c>
      <c r="J51" s="41">
        <v>0</v>
      </c>
      <c r="K51" s="41">
        <v>0</v>
      </c>
      <c r="L51" s="41">
        <f t="shared" si="4"/>
        <v>0</v>
      </c>
      <c r="M51" s="114">
        <f t="shared" si="3"/>
        <v>0</v>
      </c>
      <c r="N51" s="94"/>
    </row>
    <row r="52" spans="1:14" s="2" customFormat="1" ht="17.25" customHeight="1">
      <c r="A52" s="185"/>
      <c r="B52" s="155"/>
      <c r="C52" s="10" t="s">
        <v>63</v>
      </c>
      <c r="D52" s="18" t="s">
        <v>87</v>
      </c>
      <c r="E52" s="10" t="s">
        <v>41</v>
      </c>
      <c r="F52" s="10" t="s">
        <v>15</v>
      </c>
      <c r="G52" s="19">
        <f>1000-299.4</f>
        <v>700.6</v>
      </c>
      <c r="H52" s="41">
        <v>0</v>
      </c>
      <c r="I52" s="87">
        <f t="shared" si="5"/>
        <v>700.6</v>
      </c>
      <c r="J52" s="41">
        <v>700.6</v>
      </c>
      <c r="K52" s="41"/>
      <c r="L52" s="41">
        <f t="shared" si="4"/>
        <v>700.6</v>
      </c>
      <c r="M52" s="114">
        <f t="shared" si="3"/>
        <v>0</v>
      </c>
      <c r="N52" s="94"/>
    </row>
    <row r="53" spans="1:14" s="2" customFormat="1" ht="17.25" customHeight="1">
      <c r="A53" s="69"/>
      <c r="B53" s="154" t="s">
        <v>103</v>
      </c>
      <c r="C53" s="10" t="s">
        <v>63</v>
      </c>
      <c r="D53" s="18" t="s">
        <v>86</v>
      </c>
      <c r="E53" s="10" t="s">
        <v>41</v>
      </c>
      <c r="F53" s="10" t="s">
        <v>15</v>
      </c>
      <c r="G53" s="19">
        <v>0</v>
      </c>
      <c r="H53" s="41">
        <f>90-90</f>
        <v>0</v>
      </c>
      <c r="I53" s="82">
        <f t="shared" si="5"/>
        <v>0</v>
      </c>
      <c r="J53" s="41">
        <v>0</v>
      </c>
      <c r="K53" s="41">
        <v>0</v>
      </c>
      <c r="L53" s="41">
        <f t="shared" si="4"/>
        <v>0</v>
      </c>
      <c r="M53" s="114">
        <f t="shared" si="3"/>
        <v>0</v>
      </c>
      <c r="N53" s="94"/>
    </row>
    <row r="54" spans="1:14" s="2" customFormat="1" ht="53.25" customHeight="1">
      <c r="A54" s="69"/>
      <c r="B54" s="155"/>
      <c r="C54" s="10" t="s">
        <v>63</v>
      </c>
      <c r="D54" s="18" t="s">
        <v>87</v>
      </c>
      <c r="E54" s="10" t="s">
        <v>41</v>
      </c>
      <c r="F54" s="10" t="s">
        <v>15</v>
      </c>
      <c r="G54" s="19">
        <v>299.4</v>
      </c>
      <c r="H54" s="101">
        <v>0</v>
      </c>
      <c r="I54" s="87">
        <f t="shared" si="5"/>
        <v>299.4</v>
      </c>
      <c r="J54" s="41">
        <v>299.1</v>
      </c>
      <c r="K54" s="94"/>
      <c r="L54" s="41">
        <f>K54+J54</f>
        <v>299.1</v>
      </c>
      <c r="M54" s="114">
        <f t="shared" si="3"/>
        <v>0.2999999999999545</v>
      </c>
      <c r="N54" s="116" t="s">
        <v>106</v>
      </c>
    </row>
    <row r="55" spans="1:14" s="2" customFormat="1" ht="15.75" customHeight="1" thickBot="1">
      <c r="A55" s="110"/>
      <c r="B55" s="166" t="s">
        <v>65</v>
      </c>
      <c r="C55" s="166"/>
      <c r="D55" s="166"/>
      <c r="E55" s="166"/>
      <c r="F55" s="167"/>
      <c r="G55" s="111">
        <f>G45</f>
        <v>4751.7</v>
      </c>
      <c r="H55" s="104">
        <f>H45</f>
        <v>3492.6</v>
      </c>
      <c r="I55" s="105">
        <f t="shared" si="5"/>
        <v>8244.3</v>
      </c>
      <c r="J55" s="111">
        <f>J45</f>
        <v>4712.6</v>
      </c>
      <c r="K55" s="111">
        <f>K45</f>
        <v>3492.4</v>
      </c>
      <c r="L55" s="111">
        <f>L45</f>
        <v>8205</v>
      </c>
      <c r="M55" s="122">
        <f t="shared" si="3"/>
        <v>39.29999999999927</v>
      </c>
      <c r="N55" s="123"/>
    </row>
    <row r="56" spans="1:14" s="2" customFormat="1" ht="16.5" customHeight="1" thickBot="1">
      <c r="A56" s="37"/>
      <c r="B56" s="61" t="s">
        <v>25</v>
      </c>
      <c r="C56" s="61"/>
      <c r="D56" s="61"/>
      <c r="E56" s="61"/>
      <c r="F56" s="61"/>
      <c r="G56" s="62">
        <f>G43+G55</f>
        <v>6836.7</v>
      </c>
      <c r="H56" s="63">
        <f>H43+H55</f>
        <v>5789.2</v>
      </c>
      <c r="I56" s="88">
        <f t="shared" si="5"/>
        <v>12625.9</v>
      </c>
      <c r="J56" s="62">
        <f>J43+J55</f>
        <v>6797.6</v>
      </c>
      <c r="K56" s="63">
        <f>K43+K55</f>
        <v>5436.7</v>
      </c>
      <c r="L56" s="88">
        <f>J56+K56</f>
        <v>12234.3</v>
      </c>
      <c r="M56" s="126">
        <f t="shared" si="3"/>
        <v>391.60000000000036</v>
      </c>
      <c r="N56" s="124"/>
    </row>
    <row r="57" spans="1:14" s="3" customFormat="1" ht="17.25" thickBot="1" thickTop="1">
      <c r="A57" s="64"/>
      <c r="B57" s="168" t="s">
        <v>20</v>
      </c>
      <c r="C57" s="169"/>
      <c r="D57" s="169"/>
      <c r="E57" s="169"/>
      <c r="F57" s="170"/>
      <c r="G57" s="65">
        <f>G56+G25</f>
        <v>13095.2</v>
      </c>
      <c r="H57" s="66">
        <f>H56+H25</f>
        <v>6952.1</v>
      </c>
      <c r="I57" s="89">
        <f>G57+H57</f>
        <v>20047.300000000003</v>
      </c>
      <c r="J57" s="65">
        <f>J56+J25</f>
        <v>13056.1</v>
      </c>
      <c r="K57" s="66">
        <f>K56+K25</f>
        <v>5964.1</v>
      </c>
      <c r="L57" s="89">
        <f>J57+K57</f>
        <v>19020.2</v>
      </c>
      <c r="M57" s="127">
        <f>I57-L57</f>
        <v>1027.1000000000022</v>
      </c>
      <c r="N57" s="125"/>
    </row>
    <row r="58" spans="1:9" ht="15.75">
      <c r="A58" s="67"/>
      <c r="B58" s="67"/>
      <c r="C58" s="68"/>
      <c r="D58" s="68"/>
      <c r="E58" s="68"/>
      <c r="F58" s="68"/>
      <c r="G58" s="68"/>
      <c r="H58" s="68"/>
      <c r="I58" s="60"/>
    </row>
    <row r="60" spans="2:4" ht="15.75">
      <c r="B60" s="142" t="s">
        <v>111</v>
      </c>
      <c r="C60" s="143" t="s">
        <v>112</v>
      </c>
      <c r="D60" s="143"/>
    </row>
    <row r="62" ht="12.75">
      <c r="B62" s="6" t="s">
        <v>113</v>
      </c>
    </row>
    <row r="63" ht="12.75">
      <c r="B63" s="6" t="s">
        <v>114</v>
      </c>
    </row>
  </sheetData>
  <sheetProtection/>
  <mergeCells count="42">
    <mergeCell ref="I7:I8"/>
    <mergeCell ref="J7:K7"/>
    <mergeCell ref="A7:A8"/>
    <mergeCell ref="B7:B8"/>
    <mergeCell ref="C7:C8"/>
    <mergeCell ref="D7:D8"/>
    <mergeCell ref="A11:A12"/>
    <mergeCell ref="B11:B12"/>
    <mergeCell ref="N7:N8"/>
    <mergeCell ref="A2:I2"/>
    <mergeCell ref="A3:I3"/>
    <mergeCell ref="A4:I4"/>
    <mergeCell ref="A5:I5"/>
    <mergeCell ref="E7:E8"/>
    <mergeCell ref="F7:F8"/>
    <mergeCell ref="G7:H7"/>
    <mergeCell ref="A46:A52"/>
    <mergeCell ref="B46:B48"/>
    <mergeCell ref="B49:B50"/>
    <mergeCell ref="B51:B52"/>
    <mergeCell ref="A35:A36"/>
    <mergeCell ref="B14:B15"/>
    <mergeCell ref="A22:A23"/>
    <mergeCell ref="B22:B23"/>
    <mergeCell ref="B25:F25"/>
    <mergeCell ref="B33:M33"/>
    <mergeCell ref="B57:F57"/>
    <mergeCell ref="B32:F32"/>
    <mergeCell ref="B39:F39"/>
    <mergeCell ref="B42:F42"/>
    <mergeCell ref="B43:F43"/>
    <mergeCell ref="B35:B36"/>
    <mergeCell ref="C60:D60"/>
    <mergeCell ref="L7:L8"/>
    <mergeCell ref="M7:M8"/>
    <mergeCell ref="B9:M9"/>
    <mergeCell ref="B10:M10"/>
    <mergeCell ref="B53:B54"/>
    <mergeCell ref="B26:M26"/>
    <mergeCell ref="B27:M27"/>
    <mergeCell ref="B28:M28"/>
    <mergeCell ref="B55:F5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2016-01-20T07:51:13Z</cp:lastPrinted>
  <dcterms:created xsi:type="dcterms:W3CDTF">2008-08-28T13:16:53Z</dcterms:created>
  <dcterms:modified xsi:type="dcterms:W3CDTF">2016-01-20T07:52:01Z</dcterms:modified>
  <cp:category/>
  <cp:version/>
  <cp:contentType/>
  <cp:contentStatus/>
</cp:coreProperties>
</file>