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26" windowWidth="13770" windowHeight="8850" activeTab="0"/>
  </bookViews>
  <sheets>
    <sheet name="декабрь" sheetId="1" r:id="rId1"/>
  </sheets>
  <definedNames>
    <definedName name="_xlnm.Print_Titles" localSheetId="0">'декабрь'!$16:$17</definedName>
    <definedName name="_xlnm.Print_Area" localSheetId="0">'декабрь'!$A$1:$K$114</definedName>
  </definedNames>
  <calcPr fullCalcOnLoad="1" refMode="R1C1"/>
</workbook>
</file>

<file path=xl/sharedStrings.xml><?xml version="1.0" encoding="utf-8"?>
<sst xmlns="http://schemas.openxmlformats.org/spreadsheetml/2006/main" count="376" uniqueCount="200">
  <si>
    <t>МО Мгинское городское поселение</t>
  </si>
  <si>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</si>
  <si>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</si>
  <si>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</si>
  <si>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</si>
  <si>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</si>
  <si>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Наименование и местнонахождение объектов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</si>
  <si>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</si>
  <si>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</si>
  <si>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</si>
  <si>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</si>
  <si>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</si>
  <si>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</si>
  <si>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</si>
  <si>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</si>
  <si>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</si>
  <si>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</si>
  <si>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</si>
  <si>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500</t>
  </si>
  <si>
    <t>225</t>
  </si>
  <si>
    <t>1.2</t>
  </si>
  <si>
    <t>КОММУНАЛЬНОЕ ХОЗЯЙСТВО, из них:</t>
  </si>
  <si>
    <t>1.2.2-2</t>
  </si>
  <si>
    <t>Капитальный ремонт теплотрассы от котельной бани по адресу ул.Железнодорожная д.56</t>
  </si>
  <si>
    <t>351 31 56</t>
  </si>
  <si>
    <t>Итого по теплоснабжению</t>
  </si>
  <si>
    <t>1.2.3</t>
  </si>
  <si>
    <t>ВОДОСНАБЖЕНИЕ, в том числе:</t>
  </si>
  <si>
    <t>1.2.3-1</t>
  </si>
  <si>
    <t>Ремонт водовода с установкой гидранта и колонки п.Мга от ул.Пушкинской до ул.Димитрова</t>
  </si>
  <si>
    <t>351 32 16</t>
  </si>
  <si>
    <t>Итого по водоснабжению</t>
  </si>
  <si>
    <t>1.2.4</t>
  </si>
  <si>
    <t>ИНЖЕНЕРНАЯ ИНФРАСТРУКТУРА, в том числе</t>
  </si>
  <si>
    <t>1.2.4-1</t>
  </si>
  <si>
    <t>Капитальный ремонт ливневой канализации северной части п.Мга</t>
  </si>
  <si>
    <t>351 35 01</t>
  </si>
  <si>
    <t>Итого по объектам инженерной инфраструктуры</t>
  </si>
  <si>
    <t>1.2.5</t>
  </si>
  <si>
    <t>БАННО -ПРАЧЕЧНОЕ ХОЗЯЙСТВО</t>
  </si>
  <si>
    <t>1.2.5-1</t>
  </si>
  <si>
    <t>Ремонт парилки женского отделения БПК п. Мга</t>
  </si>
  <si>
    <t>1.2.5-2</t>
  </si>
  <si>
    <t>Ремонт парилки мужского отделения БПК п. Мга</t>
  </si>
  <si>
    <t>Итого побанно - прачечному хозяйству</t>
  </si>
  <si>
    <t>ИТОГО ПО КОММУНАЛЬНОМУ ХОЗЯЙСТВУ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</si>
  <si>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</si>
  <si>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</si>
  <si>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</si>
  <si>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</si>
  <si>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</si>
  <si>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351 34 05</t>
  </si>
  <si>
    <t>351 34 06</t>
  </si>
  <si>
    <t>1.2.4-2</t>
  </si>
  <si>
    <t>Ремонт ливневой канализации от дома 77 до дома 79 ул.Железнодорожная</t>
  </si>
  <si>
    <t>351 35 02</t>
  </si>
  <si>
    <t>УТВЕРЖДЕНА</t>
  </si>
  <si>
    <t>1</t>
  </si>
  <si>
    <t>1.1-1</t>
  </si>
  <si>
    <t>КОСГУ</t>
  </si>
  <si>
    <t>600 02 00</t>
  </si>
  <si>
    <t>2.</t>
  </si>
  <si>
    <t>2.1.-1</t>
  </si>
  <si>
    <t>ИТОГО ПО КАПИТАЛЬНОМУ РЕМОНТУ</t>
  </si>
  <si>
    <t>ГАЗОСНАБЖЕНИЕ</t>
  </si>
  <si>
    <t>003</t>
  </si>
  <si>
    <t>310</t>
  </si>
  <si>
    <t>ИТОГО ПО ГАЗОСНАБЖЕНИЮ</t>
  </si>
  <si>
    <t>1.1-2</t>
  </si>
  <si>
    <t>обл.</t>
  </si>
  <si>
    <t>Подсыпка песчано-гравийной смесью и грейдерованию внутрипоселочных дорог</t>
  </si>
  <si>
    <t>решением совета депутатов</t>
  </si>
  <si>
    <t>102 01 11</t>
  </si>
  <si>
    <t>РАЗРАБОТКА ПРОЕКТНО-СМЕТНОЙ ДОКУМЕНТАЦИИ</t>
  </si>
  <si>
    <t>1.2-1</t>
  </si>
  <si>
    <t>0412</t>
  </si>
  <si>
    <t>226</t>
  </si>
  <si>
    <t>ИТОГО ПО ПСД</t>
  </si>
  <si>
    <t>ЖИЛИЩНО-КОММУНАЛЬНОЕ ХОЗЯЙСТВО</t>
  </si>
  <si>
    <t>2.2</t>
  </si>
  <si>
    <t>2.2.-1</t>
  </si>
  <si>
    <t>2.2.-2</t>
  </si>
  <si>
    <t>600 05 00</t>
  </si>
  <si>
    <t>2.3</t>
  </si>
  <si>
    <t>КУЛЬТУРА</t>
  </si>
  <si>
    <t>2.3.1</t>
  </si>
  <si>
    <t>УЧРЕЖДЕНИЯ КУЛЬТУРЫ, в том числе:</t>
  </si>
  <si>
    <t>2.3.1-1</t>
  </si>
  <si>
    <t>0801</t>
  </si>
  <si>
    <t>440 98 00</t>
  </si>
  <si>
    <t>2.4</t>
  </si>
  <si>
    <t>ПРОЧИЕ ОБЪЕКТЫ</t>
  </si>
  <si>
    <t>2.4-1</t>
  </si>
  <si>
    <t>Ремонт здания администрации</t>
  </si>
  <si>
    <t>0113</t>
  </si>
  <si>
    <t>0920307</t>
  </si>
  <si>
    <t>ИТОГО ПО УЧРЕЖДЕНИЯМ КУЛЬТУРЫ</t>
  </si>
  <si>
    <t>ИТОГО ПО ПРОЧИМ ОБЪЕКТАМ</t>
  </si>
  <si>
    <t>338 02 08</t>
  </si>
  <si>
    <t>Газоснабжение природным газом жилой застройки в границах улиц Первомайская, Шоссе Революции, Заводская п.Мга</t>
  </si>
  <si>
    <t>ИТОГО ПО ЖИЛИЩНО-КОММУНАЛЬНОМУ ХОЗЯЙСТВУ</t>
  </si>
  <si>
    <t>2.2.-3</t>
  </si>
  <si>
    <t xml:space="preserve"> МО Мгинское  городское поселение на 2012 год, </t>
  </si>
  <si>
    <t>План на 2012 г.</t>
  </si>
  <si>
    <t>Газопровод низкого давления к индивидуальным жилым домам по ул.Колпинская, ул.Сосновая, ул.Болотная, ул.Кузнечная, ул.Маякоского, ул.Деповская</t>
  </si>
  <si>
    <t>Газопровод низкого давления к индивидуальным жилым домам по пр.Советскому к домам 43,47. ул.Лесная к домам 16,16а,18,18а,19,20</t>
  </si>
  <si>
    <t>102 01 04</t>
  </si>
  <si>
    <t>1.1-3</t>
  </si>
  <si>
    <t>Проведение экспертизы ПСД по газификации котельной бани</t>
  </si>
  <si>
    <t>Разработка ПСД по ремонту ливневой канализации в районе ул.Связи, ул.М.Жаринова, пр.Красного Октября</t>
  </si>
  <si>
    <t>Реконструкция подъезной автомобильной дороги к поселку Старая Малукса (ул.Первомайская, ул.Болотная, ул.Новосело)</t>
  </si>
  <si>
    <t>ИТОГО ПО БЛАГОУСТРОЙСТВУ</t>
  </si>
  <si>
    <t>102 01 14</t>
  </si>
  <si>
    <t>102 01 12</t>
  </si>
  <si>
    <t>1.3</t>
  </si>
  <si>
    <t>1.3-1</t>
  </si>
  <si>
    <t>Сантехнические работы в здании  кинотеатра "Октябрь"</t>
  </si>
  <si>
    <t>Ремонт крыльца в здании дома культуры по адресу ул.Спортивная д.4</t>
  </si>
  <si>
    <t>Монтаж узла учета в здании сельского ДК "Березовский"</t>
  </si>
  <si>
    <t>Электроремонтные работы в здании дому культуры</t>
  </si>
  <si>
    <t>(Приложение 12)</t>
  </si>
  <si>
    <t>МО Кировский  муниципальный район Ленинградской области</t>
  </si>
  <si>
    <t>от "15"декабря  2011 г. №58</t>
  </si>
  <si>
    <t>(в редакции решения совета депутатов</t>
  </si>
  <si>
    <t>МКУК КДЦ "МГА"</t>
  </si>
  <si>
    <t>Ремонт туалета, ремонт системы отопления в здании дома культуры по адресу ул.Спортивная д.4</t>
  </si>
  <si>
    <t>1.3-2</t>
  </si>
  <si>
    <t>338 02 06</t>
  </si>
  <si>
    <t>Разработка ПСД по реконструкции объездной дороги в п.Старая Малукса</t>
  </si>
  <si>
    <t>1.1-4</t>
  </si>
  <si>
    <t>102 01 10</t>
  </si>
  <si>
    <t>Распределительный газопровод среднего и низкого давления к индивидуальным жилым домам п.Мга ул.Интернациональная, ул.Железнодорожная, ул.Ленинградская, ул.Донецкая, ул.Поперечная, ул.Разъезжая, ул.Новая, ул.Придорожная, ул.Боровая</t>
  </si>
  <si>
    <t>ЖИЛИЩНОЕ ХОЗЯЙСТВО</t>
  </si>
  <si>
    <t>0501</t>
  </si>
  <si>
    <t>ИТОГО ПО ЖИЛИЩНОМУ ФОНДУ</t>
  </si>
  <si>
    <t>350 02 00</t>
  </si>
  <si>
    <t>Ремонт квартиры пос.Мга, ул.Железнодорожная, д.67, кв.85</t>
  </si>
  <si>
    <t>Ремонт квартиры д.Сологубовка,  д.99, кв.6</t>
  </si>
  <si>
    <t>2.5</t>
  </si>
  <si>
    <t>2.5.-1</t>
  </si>
  <si>
    <t>2.5.-2</t>
  </si>
  <si>
    <t>Ремонт системы центрального отопления в здании МКУК КДЦ Мга по адресу: ул.Спортивная д.4 (нижний розлив и общестроительные работы)</t>
  </si>
  <si>
    <t>Ремонт асфальтобетонного покрытия проезжей части  ул.Железнодорожной в п.Мга</t>
  </si>
  <si>
    <t>2.2.-4</t>
  </si>
  <si>
    <t>2.2.-5</t>
  </si>
  <si>
    <t>Благоустройство территории между домами 75 и 77 по ул.Железнодорожной</t>
  </si>
  <si>
    <t>2.5.-3</t>
  </si>
  <si>
    <t>Ремонт дороги по ул.Вокзальной в п.Мга с восстановлением прилегающих водоотводящих придорожных канав и устройство переходных дорожек</t>
  </si>
  <si>
    <t>2.2.-6</t>
  </si>
  <si>
    <t>Ремонт асфальтобетонного покрытия пешеходных дорожек</t>
  </si>
  <si>
    <t>Ремонт фасада здания кинотеатра п.Мга</t>
  </si>
  <si>
    <t>2.2.-7</t>
  </si>
  <si>
    <t>Устранение диформаций и повреждений асфальтобетонного покрытия автомобильной дорогиместного значения в границах населенного пункта п.Мга по адресу: ул.Железнодорожная</t>
  </si>
  <si>
    <t>Разработка ПСД для клубов, домов культуры с количеством мест в зрительном зале более 200 на электроремонтные работы в здании ДК</t>
  </si>
  <si>
    <t>2.2-8</t>
  </si>
  <si>
    <t>Ремонт дворов в г.п.Мга (ул.Дзержинского д.2 - ул.Железнодорожная д.45, двор №1)</t>
  </si>
  <si>
    <t>област.</t>
  </si>
  <si>
    <t>Итого</t>
  </si>
  <si>
    <t>522 07 00</t>
  </si>
  <si>
    <t>0409</t>
  </si>
  <si>
    <t>315 01 02</t>
  </si>
  <si>
    <t>Долгосрочная целевая программа "капитальный ремонт объектов культуры городских поселений Ленинградской области на 2011-2013 годы", в т.ч.:</t>
  </si>
  <si>
    <t>351 05 50</t>
  </si>
  <si>
    <t>Проверка достоверности определения сметной стоимости - ремонт участка тепловых сетей к жилым домам пос.Мга (Долгосрочная целевая программа "Предупреждение ситуаций, связанных с нарушением функционирования объектов ЖКХ ЛО в 2012 году", в т.ч.:</t>
  </si>
  <si>
    <t>Разработка ПСД электросвещения МКУК "КДЦ "Мга" по адресу:пос.Мга,ул.Спортивная,д.4</t>
  </si>
  <si>
    <t>2.1.-2</t>
  </si>
  <si>
    <t>2.1.-3</t>
  </si>
  <si>
    <t>351 31 00</t>
  </si>
  <si>
    <t>Очистка системы водопроводящих каналов, отводящих поверхностные и грунтовые воды от индивидуальных жилых домов, расположенных в пгт Мга, в границах улиц: Шмидта, Челюскинцев, пр.Красного Октября, пер.Грибного</t>
  </si>
  <si>
    <t>2.2.-9</t>
  </si>
  <si>
    <t>2.1.-4</t>
  </si>
  <si>
    <t>2.1.-5</t>
  </si>
  <si>
    <t>2.1.-6</t>
  </si>
  <si>
    <t>2.1.-7</t>
  </si>
  <si>
    <t>2.1.-8</t>
  </si>
  <si>
    <t>2.1.-9</t>
  </si>
  <si>
    <t>2.1.-10</t>
  </si>
  <si>
    <t>Обустройство тротуарного покрытия по  ул.Железнодорожной в п.Мга (от дома 59 до пересечения с Советским проспектом)</t>
  </si>
  <si>
    <t>Ремонт участка тепловой сети на жилой дом по ул.Железнодорожная, 75 от газовой котельной по ул.Пролетарская, 9</t>
  </si>
  <si>
    <t xml:space="preserve">Ремонт участка тепловой сети от ТК-9 к жилому дому по пр.Красного Октября 49/17 от газомазутной котельной по ул.Маяковского 4а, п.Мга </t>
  </si>
  <si>
    <t>Ремонт участка тепловой сети к жилому дому по ул. Связи д.14 от газомазутной котельной п.Мга по ул.Маяковского 4а</t>
  </si>
  <si>
    <t>Ремонт участка тепловой сети от детских яслей-сада №5 к жилому дому по ул.Дзержинского д.2 от газомазутной котельной п.Мга по ул.Маяковского д.4а</t>
  </si>
  <si>
    <t>Ремонт участка тепловой сети от ТК-16 до ТК-25  по ул.Майора Жаринова от газомазутной котельной п.Мга по ул.Маяковского 4а</t>
  </si>
  <si>
    <t>Ремонт участка тепловой сети  на художественную школу от ТК-5а с устройством врезки в магистральную теплотрассу  от газомазутной котельной п.Мга  ул.Маяковского д.4а</t>
  </si>
  <si>
    <t>Ремонт участка распределительного тепловой сети к жилым домам (Советский просп.., жилые дома №56-58) от газомазутной котельной п.Мга ул.Маяковского  д.4а</t>
  </si>
  <si>
    <t>Ремонт участка тепловой сети от ул.Железнодорожной д.77 до ул.Мгинской Правды д.9 от газовой котельной п.Мга по ул.Пролетарская д.9</t>
  </si>
  <si>
    <t>в том числе :</t>
  </si>
  <si>
    <t xml:space="preserve"> прохождение государственной экспертизы рабочего проекта </t>
  </si>
  <si>
    <t>012</t>
  </si>
  <si>
    <t>2.5.-4</t>
  </si>
  <si>
    <t>Установка металлопластиковых окон 3-го подъезда дома 38-б по ул.Шоссе Революции пос.Мга</t>
  </si>
  <si>
    <t>1.3-3</t>
  </si>
  <si>
    <t>Разработка ПСД по реконструкции ул.Донецкой пос.Мга</t>
  </si>
  <si>
    <t>338 02 11</t>
  </si>
  <si>
    <t>Ремонт квартиры пос.Мга, ул.Шоссе Революции, д.42, кв.5</t>
  </si>
  <si>
    <t>1.3-4</t>
  </si>
  <si>
    <t>Разработка ПСД по реконструкции ул.Майора Жаринова пос.Мга</t>
  </si>
  <si>
    <t>338 02 12</t>
  </si>
  <si>
    <t>522 68 00</t>
  </si>
  <si>
    <t>от "25" декабря 2012г № 72)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</si>
</sst>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 wrapText="1"/>
    </xf>
    <xf numFmtId="166" fontId="5" fillId="3" borderId="2" xfId="0" applyNumberFormat="1" applyFont="1" applyFill="1" applyBorder="1" applyAlignment="1">
      <alignment horizontal="right" wrapText="1"/>
    </xf>
    <xf numFmtId="49" fontId="13" fillId="4" borderId="3" xfId="0" applyNumberFormat="1" applyFont="1" applyFill="1" applyBorder="1" applyAlignment="1">
      <alignment horizontal="left" wrapText="1"/>
    </xf>
    <xf numFmtId="49" fontId="13" fillId="4" borderId="4" xfId="0" applyNumberFormat="1" applyFont="1" applyFill="1" applyBorder="1" applyAlignment="1">
      <alignment horizontal="left" wrapText="1"/>
    </xf>
    <xf numFmtId="49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 vertical="top"/>
    </xf>
    <xf numFmtId="2" fontId="13" fillId="4" borderId="4" xfId="0" applyNumberFormat="1" applyFont="1" applyFill="1" applyBorder="1" applyAlignment="1">
      <alignment horizontal="center" wrapText="1"/>
    </xf>
    <xf numFmtId="166" fontId="13" fillId="4" borderId="7" xfId="0" applyNumberFormat="1" applyFont="1" applyFill="1" applyBorder="1" applyAlignment="1">
      <alignment horizontal="center" wrapText="1"/>
    </xf>
    <xf numFmtId="166" fontId="5" fillId="3" borderId="8" xfId="0" applyNumberFormat="1" applyFont="1" applyFill="1" applyBorder="1" applyAlignment="1">
      <alignment horizontal="center" wrapText="1"/>
    </xf>
    <xf numFmtId="166" fontId="5" fillId="3" borderId="9" xfId="0" applyNumberFormat="1" applyFont="1" applyFill="1" applyBorder="1" applyAlignment="1">
      <alignment horizontal="right" wrapText="1"/>
    </xf>
    <xf numFmtId="166" fontId="13" fillId="2" borderId="10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right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right" vertical="center" wrapText="1"/>
    </xf>
    <xf numFmtId="49" fontId="19" fillId="2" borderId="1" xfId="0" applyNumberFormat="1" applyFont="1" applyFill="1" applyBorder="1" applyAlignment="1">
      <alignment horizontal="center"/>
    </xf>
    <xf numFmtId="166" fontId="13" fillId="0" borderId="12" xfId="0" applyNumberFormat="1" applyFont="1" applyFill="1" applyBorder="1" applyAlignment="1">
      <alignment horizont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6" fontId="13" fillId="2" borderId="10" xfId="0" applyNumberFormat="1" applyFont="1" applyFill="1" applyBorder="1" applyAlignment="1">
      <alignment horizontal="right" wrapText="1"/>
    </xf>
    <xf numFmtId="49" fontId="5" fillId="2" borderId="13" xfId="0" applyNumberFormat="1" applyFont="1" applyFill="1" applyBorder="1" applyAlignment="1">
      <alignment horizontal="center"/>
    </xf>
    <xf numFmtId="166" fontId="13" fillId="2" borderId="14" xfId="0" applyNumberFormat="1" applyFont="1" applyFill="1" applyBorder="1" applyAlignment="1">
      <alignment horizontal="right" wrapText="1"/>
    </xf>
    <xf numFmtId="166" fontId="13" fillId="2" borderId="15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left" wrapText="1"/>
    </xf>
    <xf numFmtId="166" fontId="13" fillId="2" borderId="17" xfId="0" applyNumberFormat="1" applyFont="1" applyFill="1" applyBorder="1" applyAlignment="1">
      <alignment horizontal="center" wrapText="1"/>
    </xf>
    <xf numFmtId="166" fontId="13" fillId="2" borderId="15" xfId="0" applyNumberFormat="1" applyFont="1" applyFill="1" applyBorder="1" applyAlignment="1">
      <alignment horizontal="right" wrapText="1"/>
    </xf>
    <xf numFmtId="49" fontId="3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66" fontId="13" fillId="2" borderId="18" xfId="0" applyNumberFormat="1" applyFont="1" applyFill="1" applyBorder="1" applyAlignment="1">
      <alignment horizontal="right" wrapText="1"/>
    </xf>
    <xf numFmtId="166" fontId="13" fillId="2" borderId="18" xfId="0" applyNumberFormat="1" applyFont="1" applyFill="1" applyBorder="1" applyAlignment="1">
      <alignment horizontal="center" wrapText="1"/>
    </xf>
    <xf numFmtId="49" fontId="19" fillId="0" borderId="15" xfId="0" applyNumberFormat="1" applyFont="1" applyFill="1" applyBorder="1" applyAlignment="1">
      <alignment horizontal="center"/>
    </xf>
    <xf numFmtId="166" fontId="11" fillId="2" borderId="15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 wrapText="1"/>
    </xf>
    <xf numFmtId="2" fontId="10" fillId="0" borderId="17" xfId="0" applyNumberFormat="1" applyFont="1" applyFill="1" applyBorder="1" applyAlignment="1">
      <alignment horizontal="center" wrapText="1"/>
    </xf>
    <xf numFmtId="166" fontId="13" fillId="0" borderId="17" xfId="0" applyNumberFormat="1" applyFont="1" applyFill="1" applyBorder="1" applyAlignment="1">
      <alignment horizontal="center" wrapText="1"/>
    </xf>
    <xf numFmtId="49" fontId="6" fillId="2" borderId="21" xfId="0" applyNumberFormat="1" applyFont="1" applyFill="1" applyBorder="1" applyAlignment="1">
      <alignment horizontal="center"/>
    </xf>
    <xf numFmtId="166" fontId="13" fillId="2" borderId="22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166" fontId="13" fillId="0" borderId="1" xfId="0" applyNumberFormat="1" applyFont="1" applyFill="1" applyBorder="1" applyAlignment="1">
      <alignment horizontal="right" wrapText="1"/>
    </xf>
    <xf numFmtId="166" fontId="13" fillId="0" borderId="23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167" fontId="11" fillId="0" borderId="12" xfId="0" applyNumberFormat="1" applyFont="1" applyFill="1" applyBorder="1" applyAlignment="1">
      <alignment horizontal="center" wrapText="1"/>
    </xf>
    <xf numFmtId="166" fontId="11" fillId="0" borderId="1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7" fontId="23" fillId="0" borderId="12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/>
    </xf>
    <xf numFmtId="166" fontId="13" fillId="0" borderId="12" xfId="0" applyNumberFormat="1" applyFont="1" applyFill="1" applyBorder="1" applyAlignment="1">
      <alignment horizontal="right" wrapText="1"/>
    </xf>
    <xf numFmtId="167" fontId="7" fillId="0" borderId="1" xfId="0" applyNumberFormat="1" applyFont="1" applyBorder="1" applyAlignment="1">
      <alignment/>
    </xf>
    <xf numFmtId="166" fontId="13" fillId="0" borderId="17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/>
    </xf>
    <xf numFmtId="49" fontId="7" fillId="0" borderId="16" xfId="0" applyNumberFormat="1" applyFont="1" applyFill="1" applyBorder="1" applyAlignment="1">
      <alignment horizontal="left" wrapText="1"/>
    </xf>
    <xf numFmtId="167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49" fontId="11" fillId="0" borderId="24" xfId="0" applyNumberFormat="1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left" wrapText="1"/>
    </xf>
    <xf numFmtId="166" fontId="10" fillId="0" borderId="12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/>
    </xf>
    <xf numFmtId="49" fontId="15" fillId="0" borderId="1" xfId="0" applyNumberFormat="1" applyFont="1" applyFill="1" applyBorder="1" applyAlignment="1">
      <alignment horizontal="left" wrapText="1"/>
    </xf>
    <xf numFmtId="166" fontId="13" fillId="0" borderId="18" xfId="0" applyNumberFormat="1" applyFont="1" applyFill="1" applyBorder="1" applyAlignment="1">
      <alignment horizontal="right" wrapText="1"/>
    </xf>
    <xf numFmtId="166" fontId="13" fillId="0" borderId="18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166" fontId="11" fillId="0" borderId="18" xfId="0" applyNumberFormat="1" applyFont="1" applyFill="1" applyBorder="1" applyAlignment="1">
      <alignment horizontal="center" wrapText="1"/>
    </xf>
    <xf numFmtId="167" fontId="7" fillId="0" borderId="17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167" fontId="7" fillId="0" borderId="12" xfId="0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/>
    </xf>
    <xf numFmtId="49" fontId="18" fillId="0" borderId="1" xfId="0" applyNumberFormat="1" applyFont="1" applyFill="1" applyBorder="1" applyAlignment="1">
      <alignment horizontal="left" wrapText="1"/>
    </xf>
    <xf numFmtId="167" fontId="7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/>
    </xf>
    <xf numFmtId="49" fontId="15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167" fontId="23" fillId="0" borderId="1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/>
    </xf>
    <xf numFmtId="49" fontId="15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left" wrapText="1"/>
    </xf>
    <xf numFmtId="166" fontId="13" fillId="0" borderId="15" xfId="0" applyNumberFormat="1" applyFont="1" applyFill="1" applyBorder="1" applyAlignment="1">
      <alignment horizontal="center" wrapText="1"/>
    </xf>
    <xf numFmtId="166" fontId="13" fillId="0" borderId="15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left" wrapText="1"/>
    </xf>
    <xf numFmtId="166" fontId="13" fillId="0" borderId="10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right" wrapText="1"/>
    </xf>
    <xf numFmtId="167" fontId="14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wrapText="1"/>
    </xf>
    <xf numFmtId="49" fontId="5" fillId="0" borderId="26" xfId="0" applyNumberFormat="1" applyFont="1" applyFill="1" applyBorder="1" applyAlignment="1">
      <alignment horizontal="center"/>
    </xf>
    <xf numFmtId="166" fontId="13" fillId="0" borderId="4" xfId="0" applyNumberFormat="1" applyFont="1" applyFill="1" applyBorder="1" applyAlignment="1">
      <alignment horizontal="right" wrapText="1"/>
    </xf>
    <xf numFmtId="166" fontId="13" fillId="0" borderId="11" xfId="0" applyNumberFormat="1" applyFont="1" applyFill="1" applyBorder="1" applyAlignment="1">
      <alignment horizontal="center" wrapText="1"/>
    </xf>
    <xf numFmtId="166" fontId="13" fillId="0" borderId="0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/>
    </xf>
    <xf numFmtId="49" fontId="19" fillId="0" borderId="26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" fontId="3" fillId="5" borderId="2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top"/>
    </xf>
    <xf numFmtId="0" fontId="5" fillId="3" borderId="28" xfId="0" applyFont="1" applyFill="1" applyBorder="1" applyAlignment="1">
      <alignment horizontal="left" wrapText="1"/>
    </xf>
    <xf numFmtId="49" fontId="10" fillId="2" borderId="29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15" fillId="2" borderId="1" xfId="0" applyNumberFormat="1" applyFont="1" applyFill="1" applyBorder="1" applyAlignment="1">
      <alignment horizontal="center" wrapText="1"/>
    </xf>
    <xf numFmtId="4" fontId="3" fillId="5" borderId="30" xfId="0" applyNumberFormat="1" applyFont="1" applyFill="1" applyBorder="1" applyAlignment="1">
      <alignment horizontal="center" vertical="center" wrapText="1"/>
    </xf>
    <xf numFmtId="4" fontId="3" fillId="5" borderId="3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7" fillId="0" borderId="32" xfId="0" applyFont="1" applyBorder="1" applyAlignment="1">
      <alignment horizontal="right" vertical="top" wrapText="1"/>
    </xf>
    <xf numFmtId="0" fontId="20" fillId="0" borderId="0" xfId="0" applyFont="1" applyAlignment="1">
      <alignment horizontal="center"/>
    </xf>
    <xf numFmtId="49" fontId="11" fillId="0" borderId="12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left" wrapText="1"/>
    </xf>
    <xf numFmtId="49" fontId="17" fillId="0" borderId="33" xfId="0" applyNumberFormat="1" applyFont="1" applyFill="1" applyBorder="1" applyAlignment="1">
      <alignment horizontal="center" wrapText="1"/>
    </xf>
    <xf numFmtId="49" fontId="17" fillId="0" borderId="29" xfId="0" applyNumberFormat="1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left" wrapText="1"/>
    </xf>
    <xf numFmtId="49" fontId="6" fillId="0" borderId="35" xfId="0" applyNumberFormat="1" applyFont="1" applyFill="1" applyBorder="1" applyAlignment="1">
      <alignment horizontal="left" wrapText="1"/>
    </xf>
    <xf numFmtId="49" fontId="10" fillId="0" borderId="36" xfId="0" applyNumberFormat="1" applyFont="1" applyFill="1" applyBorder="1" applyAlignment="1">
      <alignment horizontal="left" wrapText="1"/>
    </xf>
    <xf numFmtId="49" fontId="10" fillId="0" borderId="37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49" fontId="17" fillId="0" borderId="38" xfId="0" applyNumberFormat="1" applyFont="1" applyFill="1" applyBorder="1" applyAlignment="1">
      <alignment horizontal="center" wrapText="1"/>
    </xf>
    <xf numFmtId="49" fontId="17" fillId="0" borderId="39" xfId="0" applyNumberFormat="1" applyFont="1" applyFill="1" applyBorder="1" applyAlignment="1">
      <alignment horizontal="center" wrapText="1"/>
    </xf>
    <xf numFmtId="49" fontId="17" fillId="0" borderId="40" xfId="0" applyNumberFormat="1" applyFont="1" applyFill="1" applyBorder="1" applyAlignment="1">
      <alignment horizontal="center" wrapText="1"/>
    </xf>
    <xf numFmtId="49" fontId="10" fillId="2" borderId="41" xfId="0" applyNumberFormat="1" applyFont="1" applyFill="1" applyBorder="1" applyAlignment="1">
      <alignment horizontal="left" wrapText="1"/>
    </xf>
    <xf numFmtId="49" fontId="10" fillId="2" borderId="42" xfId="0" applyNumberFormat="1" applyFont="1" applyFill="1" applyBorder="1" applyAlignment="1">
      <alignment horizontal="left" wrapText="1"/>
    </xf>
    <xf numFmtId="49" fontId="10" fillId="2" borderId="14" xfId="0" applyNumberFormat="1" applyFont="1" applyFill="1" applyBorder="1" applyAlignment="1">
      <alignment horizontal="left" wrapText="1"/>
    </xf>
    <xf numFmtId="49" fontId="10" fillId="2" borderId="33" xfId="0" applyNumberFormat="1" applyFont="1" applyFill="1" applyBorder="1" applyAlignment="1">
      <alignment horizontal="left" wrapText="1"/>
    </xf>
    <xf numFmtId="0" fontId="5" fillId="3" borderId="43" xfId="0" applyFont="1" applyFill="1" applyBorder="1" applyAlignment="1">
      <alignment horizontal="left" wrapText="1"/>
    </xf>
    <xf numFmtId="49" fontId="17" fillId="2" borderId="1" xfId="0" applyNumberFormat="1" applyFont="1" applyFill="1" applyBorder="1" applyAlignment="1">
      <alignment horizontal="center" vertical="top" wrapText="1"/>
    </xf>
    <xf numFmtId="49" fontId="13" fillId="0" borderId="44" xfId="0" applyNumberFormat="1" applyFont="1" applyFill="1" applyBorder="1" applyAlignment="1">
      <alignment horizontal="left" wrapText="1"/>
    </xf>
    <xf numFmtId="49" fontId="13" fillId="0" borderId="45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wrapText="1"/>
    </xf>
    <xf numFmtId="49" fontId="3" fillId="5" borderId="46" xfId="0" applyNumberFormat="1" applyFont="1" applyFill="1" applyBorder="1" applyAlignment="1">
      <alignment horizontal="center" vertical="center" wrapText="1"/>
    </xf>
    <xf numFmtId="49" fontId="3" fillId="5" borderId="47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48" xfId="0" applyNumberFormat="1" applyFont="1" applyFill="1" applyBorder="1" applyAlignment="1">
      <alignment horizontal="center" wrapText="1"/>
    </xf>
    <xf numFmtId="49" fontId="15" fillId="0" borderId="49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view="pageBreakPreview" zoomScaleSheetLayoutView="100" workbookViewId="0" topLeftCell="A93">
      <selection activeCell="B97" sqref="B97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8.75390625" style="4" customWidth="1"/>
    <col min="7" max="7" width="8.25390625" style="4" hidden="1" customWidth="1"/>
    <col min="8" max="8" width="9.75390625" style="4" hidden="1" customWidth="1"/>
    <col min="9" max="9" width="10.25390625" style="3" customWidth="1"/>
    <col min="10" max="16384" width="9.125" style="3" customWidth="1"/>
  </cols>
  <sheetData>
    <row r="1" spans="4:11" ht="12.75">
      <c r="D1" s="192" t="s">
        <v>56</v>
      </c>
      <c r="E1" s="192"/>
      <c r="F1" s="192"/>
      <c r="G1" s="192"/>
      <c r="H1" s="192"/>
      <c r="I1" s="192"/>
      <c r="J1" s="192"/>
      <c r="K1" s="192"/>
    </row>
    <row r="2" spans="3:11" ht="12.75">
      <c r="C2" s="193" t="s">
        <v>71</v>
      </c>
      <c r="D2" s="193"/>
      <c r="E2" s="193"/>
      <c r="F2" s="193"/>
      <c r="G2" s="193"/>
      <c r="H2" s="193"/>
      <c r="I2" s="193"/>
      <c r="J2" s="193"/>
      <c r="K2" s="193"/>
    </row>
    <row r="3" spans="3:11" ht="12.75">
      <c r="C3" s="193" t="s">
        <v>0</v>
      </c>
      <c r="D3" s="193"/>
      <c r="E3" s="193"/>
      <c r="F3" s="193"/>
      <c r="G3" s="193"/>
      <c r="H3" s="193"/>
      <c r="I3" s="193"/>
      <c r="J3" s="193"/>
      <c r="K3" s="193"/>
    </row>
    <row r="4" spans="2:11" ht="12.75">
      <c r="B4" s="193" t="s">
        <v>121</v>
      </c>
      <c r="C4" s="193"/>
      <c r="D4" s="193"/>
      <c r="E4" s="193"/>
      <c r="F4" s="193"/>
      <c r="G4" s="193"/>
      <c r="H4" s="193"/>
      <c r="I4" s="193"/>
      <c r="J4" s="193"/>
      <c r="K4" s="193"/>
    </row>
    <row r="5" spans="4:11" ht="12.75">
      <c r="D5" s="193" t="s">
        <v>122</v>
      </c>
      <c r="E5" s="193"/>
      <c r="F5" s="193"/>
      <c r="G5" s="193"/>
      <c r="H5" s="193"/>
      <c r="I5" s="193"/>
      <c r="J5" s="193"/>
      <c r="K5" s="193"/>
    </row>
    <row r="6" spans="3:11" ht="12.75">
      <c r="C6" s="199" t="s">
        <v>120</v>
      </c>
      <c r="D6" s="199"/>
      <c r="E6" s="199"/>
      <c r="F6" s="199"/>
      <c r="G6" s="199"/>
      <c r="H6" s="199"/>
      <c r="I6" s="199"/>
      <c r="J6" s="199"/>
      <c r="K6" s="199"/>
    </row>
    <row r="7" spans="3:11" ht="12.75">
      <c r="C7" s="199" t="s">
        <v>123</v>
      </c>
      <c r="D7" s="199"/>
      <c r="E7" s="199"/>
      <c r="F7" s="199"/>
      <c r="G7" s="199"/>
      <c r="H7" s="199"/>
      <c r="I7" s="199"/>
      <c r="J7" s="199"/>
      <c r="K7" s="199"/>
    </row>
    <row r="8" spans="3:11" ht="12.75">
      <c r="C8" s="199" t="s">
        <v>199</v>
      </c>
      <c r="D8" s="199"/>
      <c r="E8" s="199"/>
      <c r="F8" s="199"/>
      <c r="G8" s="199"/>
      <c r="H8" s="199"/>
      <c r="I8" s="199"/>
      <c r="J8" s="199"/>
      <c r="K8" s="199"/>
    </row>
    <row r="9" spans="3:9" ht="12.75">
      <c r="C9" s="19"/>
      <c r="D9" s="19"/>
      <c r="E9" s="19"/>
      <c r="F9" s="19"/>
      <c r="G9" s="19"/>
      <c r="H9" s="19"/>
      <c r="I9" s="19"/>
    </row>
    <row r="10" spans="3:9" ht="12.75">
      <c r="C10" s="19"/>
      <c r="D10" s="19"/>
      <c r="E10" s="19"/>
      <c r="F10" s="19"/>
      <c r="G10" s="19"/>
      <c r="H10" s="19"/>
      <c r="I10" s="19"/>
    </row>
    <row r="11" spans="1:9" ht="18.75">
      <c r="A11" s="189" t="s">
        <v>1</v>
      </c>
      <c r="B11" s="189"/>
      <c r="C11" s="189"/>
      <c r="D11" s="189"/>
      <c r="E11" s="189"/>
      <c r="F11" s="189"/>
      <c r="G11" s="189"/>
      <c r="H11" s="189"/>
      <c r="I11" s="189"/>
    </row>
    <row r="12" spans="1:9" ht="18.75">
      <c r="A12" s="201" t="s">
        <v>2</v>
      </c>
      <c r="B12" s="201"/>
      <c r="C12" s="201"/>
      <c r="D12" s="201"/>
      <c r="E12" s="201"/>
      <c r="F12" s="201"/>
      <c r="G12" s="201"/>
      <c r="H12" s="201"/>
      <c r="I12" s="201"/>
    </row>
    <row r="13" spans="1:9" ht="18.75">
      <c r="A13" s="201" t="s">
        <v>102</v>
      </c>
      <c r="B13" s="201"/>
      <c r="C13" s="201"/>
      <c r="D13" s="201"/>
      <c r="E13" s="201"/>
      <c r="F13" s="201"/>
      <c r="G13" s="201"/>
      <c r="H13" s="201"/>
      <c r="I13" s="201"/>
    </row>
    <row r="14" spans="1:9" ht="18.75">
      <c r="A14" s="201" t="s">
        <v>3</v>
      </c>
      <c r="B14" s="201"/>
      <c r="C14" s="201"/>
      <c r="D14" s="201"/>
      <c r="E14" s="201"/>
      <c r="F14" s="201"/>
      <c r="G14" s="201"/>
      <c r="H14" s="201"/>
      <c r="I14" s="201"/>
    </row>
    <row r="15" spans="1:11" ht="14.25" customHeight="1" thickBot="1">
      <c r="A15" s="5"/>
      <c r="B15" s="6"/>
      <c r="I15" s="200" t="s">
        <v>4</v>
      </c>
      <c r="J15" s="200"/>
      <c r="K15" s="200"/>
    </row>
    <row r="16" spans="1:11" ht="27" customHeight="1" thickBot="1" thickTop="1">
      <c r="A16" s="229" t="s">
        <v>5</v>
      </c>
      <c r="B16" s="204" t="s">
        <v>6</v>
      </c>
      <c r="C16" s="204" t="s">
        <v>7</v>
      </c>
      <c r="D16" s="204" t="s">
        <v>8</v>
      </c>
      <c r="E16" s="204" t="s">
        <v>9</v>
      </c>
      <c r="F16" s="204" t="s">
        <v>59</v>
      </c>
      <c r="G16" s="195" t="s">
        <v>103</v>
      </c>
      <c r="H16" s="196"/>
      <c r="I16" s="196"/>
      <c r="J16" s="188"/>
      <c r="K16" s="204" t="s">
        <v>157</v>
      </c>
    </row>
    <row r="17" spans="1:11" ht="14.25" thickBot="1" thickTop="1">
      <c r="A17" s="230"/>
      <c r="B17" s="204"/>
      <c r="C17" s="204"/>
      <c r="D17" s="204"/>
      <c r="E17" s="204"/>
      <c r="F17" s="204"/>
      <c r="G17" s="16" t="s">
        <v>10</v>
      </c>
      <c r="H17" s="16" t="s">
        <v>69</v>
      </c>
      <c r="I17" s="17" t="s">
        <v>11</v>
      </c>
      <c r="J17" s="17" t="s">
        <v>156</v>
      </c>
      <c r="K17" s="204"/>
    </row>
    <row r="18" spans="1:9" ht="16.5" thickTop="1">
      <c r="A18" s="37" t="s">
        <v>57</v>
      </c>
      <c r="B18" s="235" t="s">
        <v>12</v>
      </c>
      <c r="C18" s="235"/>
      <c r="D18" s="235"/>
      <c r="E18" s="235"/>
      <c r="F18" s="235"/>
      <c r="G18" s="46"/>
      <c r="H18" s="45"/>
      <c r="I18" s="47"/>
    </row>
    <row r="19" spans="1:11" ht="15.75">
      <c r="A19" s="37" t="s">
        <v>17</v>
      </c>
      <c r="B19" s="194" t="s">
        <v>64</v>
      </c>
      <c r="C19" s="194"/>
      <c r="D19" s="194"/>
      <c r="E19" s="194"/>
      <c r="F19" s="38"/>
      <c r="G19" s="18"/>
      <c r="H19" s="18"/>
      <c r="I19" s="40"/>
      <c r="J19" s="107"/>
      <c r="K19" s="107"/>
    </row>
    <row r="20" spans="1:11" ht="38.25">
      <c r="A20" s="11" t="s">
        <v>58</v>
      </c>
      <c r="B20" s="81" t="s">
        <v>105</v>
      </c>
      <c r="C20" s="103" t="s">
        <v>14</v>
      </c>
      <c r="D20" s="104" t="s">
        <v>106</v>
      </c>
      <c r="E20" s="103" t="s">
        <v>65</v>
      </c>
      <c r="F20" s="103" t="s">
        <v>66</v>
      </c>
      <c r="G20" s="94"/>
      <c r="H20" s="106">
        <v>0</v>
      </c>
      <c r="I20" s="33">
        <f>125-125</f>
        <v>0</v>
      </c>
      <c r="J20" s="137">
        <v>0</v>
      </c>
      <c r="K20" s="142">
        <f>I20+J20</f>
        <v>0</v>
      </c>
    </row>
    <row r="21" spans="1:11" ht="38.25">
      <c r="A21" s="102" t="s">
        <v>68</v>
      </c>
      <c r="B21" s="86" t="s">
        <v>99</v>
      </c>
      <c r="C21" s="103" t="s">
        <v>14</v>
      </c>
      <c r="D21" s="104" t="s">
        <v>72</v>
      </c>
      <c r="E21" s="103" t="s">
        <v>65</v>
      </c>
      <c r="F21" s="103" t="s">
        <v>66</v>
      </c>
      <c r="G21" s="94"/>
      <c r="H21" s="105">
        <v>0</v>
      </c>
      <c r="I21" s="33">
        <f>750+280</f>
        <v>1030</v>
      </c>
      <c r="J21" s="142">
        <v>6630</v>
      </c>
      <c r="K21" s="142">
        <f>I21+J21</f>
        <v>7660</v>
      </c>
    </row>
    <row r="22" spans="1:11" ht="38.25">
      <c r="A22" s="102" t="s">
        <v>107</v>
      </c>
      <c r="B22" s="86" t="s">
        <v>104</v>
      </c>
      <c r="C22" s="103" t="s">
        <v>14</v>
      </c>
      <c r="D22" s="104" t="s">
        <v>113</v>
      </c>
      <c r="E22" s="103" t="s">
        <v>65</v>
      </c>
      <c r="F22" s="103" t="s">
        <v>66</v>
      </c>
      <c r="G22" s="94"/>
      <c r="H22" s="106">
        <v>0</v>
      </c>
      <c r="I22" s="33">
        <f>410-100-10+125</f>
        <v>425</v>
      </c>
      <c r="J22" s="137">
        <v>4000</v>
      </c>
      <c r="K22" s="142">
        <f>I22+J22</f>
        <v>4425</v>
      </c>
    </row>
    <row r="23" spans="1:11" ht="63.75">
      <c r="A23" s="102" t="s">
        <v>129</v>
      </c>
      <c r="B23" s="86" t="s">
        <v>131</v>
      </c>
      <c r="C23" s="103" t="s">
        <v>14</v>
      </c>
      <c r="D23" s="104" t="s">
        <v>130</v>
      </c>
      <c r="E23" s="103" t="s">
        <v>65</v>
      </c>
      <c r="F23" s="103" t="s">
        <v>66</v>
      </c>
      <c r="G23" s="94"/>
      <c r="H23" s="106"/>
      <c r="I23" s="33">
        <f>443+100+10-221.3-284.1</f>
        <v>47.599999999999966</v>
      </c>
      <c r="J23" s="137">
        <v>0</v>
      </c>
      <c r="K23" s="142">
        <f>I23+J23</f>
        <v>47.599999999999966</v>
      </c>
    </row>
    <row r="24" spans="1:11" ht="15.75">
      <c r="A24" s="38"/>
      <c r="B24" s="143" t="s">
        <v>67</v>
      </c>
      <c r="C24" s="144"/>
      <c r="D24" s="145"/>
      <c r="E24" s="146"/>
      <c r="F24" s="144"/>
      <c r="G24" s="147"/>
      <c r="H24" s="148">
        <f>H22+H21</f>
        <v>0</v>
      </c>
      <c r="I24" s="34">
        <f>I20+I22+I21+I23</f>
        <v>1502.6</v>
      </c>
      <c r="J24" s="34">
        <f>J20+J22+J21+J23</f>
        <v>10630</v>
      </c>
      <c r="K24" s="34">
        <f>K20+K22+K21+K23</f>
        <v>12132.6</v>
      </c>
    </row>
    <row r="25" spans="1:11" ht="15.75">
      <c r="A25" s="51" t="s">
        <v>20</v>
      </c>
      <c r="B25" s="232" t="s">
        <v>47</v>
      </c>
      <c r="C25" s="233"/>
      <c r="D25" s="233"/>
      <c r="E25" s="234"/>
      <c r="F25" s="144"/>
      <c r="G25" s="147"/>
      <c r="H25" s="148"/>
      <c r="I25" s="34"/>
      <c r="J25" s="149"/>
      <c r="K25" s="149"/>
    </row>
    <row r="26" spans="1:11" ht="38.25">
      <c r="A26" s="11" t="s">
        <v>74</v>
      </c>
      <c r="B26" s="86" t="s">
        <v>110</v>
      </c>
      <c r="C26" s="103" t="s">
        <v>48</v>
      </c>
      <c r="D26" s="104" t="s">
        <v>112</v>
      </c>
      <c r="E26" s="103" t="s">
        <v>65</v>
      </c>
      <c r="F26" s="103" t="s">
        <v>66</v>
      </c>
      <c r="G26" s="94"/>
      <c r="H26" s="105"/>
      <c r="I26" s="33">
        <f>700-700</f>
        <v>0</v>
      </c>
      <c r="J26" s="137">
        <v>0</v>
      </c>
      <c r="K26" s="137">
        <f>I26+J26</f>
        <v>0</v>
      </c>
    </row>
    <row r="27" spans="1:11" ht="15.75">
      <c r="A27" s="38"/>
      <c r="B27" s="143" t="s">
        <v>111</v>
      </c>
      <c r="C27" s="144"/>
      <c r="D27" s="145"/>
      <c r="E27" s="146"/>
      <c r="F27" s="144"/>
      <c r="G27" s="147"/>
      <c r="H27" s="148"/>
      <c r="I27" s="34">
        <f>I26</f>
        <v>0</v>
      </c>
      <c r="J27" s="34">
        <f>J26</f>
        <v>0</v>
      </c>
      <c r="K27" s="83">
        <f>I27+J27</f>
        <v>0</v>
      </c>
    </row>
    <row r="28" spans="1:11" ht="15.75">
      <c r="A28" s="37" t="s">
        <v>114</v>
      </c>
      <c r="B28" s="231" t="s">
        <v>73</v>
      </c>
      <c r="C28" s="231"/>
      <c r="D28" s="231"/>
      <c r="E28" s="231"/>
      <c r="F28" s="144"/>
      <c r="G28" s="147"/>
      <c r="H28" s="148"/>
      <c r="I28" s="34"/>
      <c r="J28" s="149"/>
      <c r="K28" s="149"/>
    </row>
    <row r="29" spans="1:11" ht="15.75">
      <c r="A29" s="39" t="s">
        <v>115</v>
      </c>
      <c r="B29" s="81" t="s">
        <v>108</v>
      </c>
      <c r="C29" s="96" t="s">
        <v>75</v>
      </c>
      <c r="D29" s="96" t="s">
        <v>98</v>
      </c>
      <c r="E29" s="96" t="s">
        <v>18</v>
      </c>
      <c r="F29" s="103" t="s">
        <v>76</v>
      </c>
      <c r="G29" s="94"/>
      <c r="H29" s="150"/>
      <c r="I29" s="33">
        <f>50-50</f>
        <v>0</v>
      </c>
      <c r="J29" s="137">
        <v>0</v>
      </c>
      <c r="K29" s="137">
        <f>I29+J29</f>
        <v>0</v>
      </c>
    </row>
    <row r="30" spans="1:11" ht="25.5">
      <c r="A30" s="94" t="s">
        <v>126</v>
      </c>
      <c r="B30" s="95" t="s">
        <v>128</v>
      </c>
      <c r="C30" s="96" t="s">
        <v>75</v>
      </c>
      <c r="D30" s="96" t="s">
        <v>127</v>
      </c>
      <c r="E30" s="96" t="s">
        <v>18</v>
      </c>
      <c r="F30" s="97" t="s">
        <v>76</v>
      </c>
      <c r="G30" s="98"/>
      <c r="H30" s="99"/>
      <c r="I30" s="100">
        <f>500+I32</f>
        <v>612.1</v>
      </c>
      <c r="J30" s="137">
        <v>0</v>
      </c>
      <c r="K30" s="137">
        <f>I30+J30</f>
        <v>612.1</v>
      </c>
    </row>
    <row r="31" spans="1:11" ht="9" customHeight="1">
      <c r="A31" s="98"/>
      <c r="B31" s="139" t="s">
        <v>186</v>
      </c>
      <c r="C31" s="101"/>
      <c r="D31" s="101"/>
      <c r="E31" s="101"/>
      <c r="F31" s="97"/>
      <c r="G31" s="98"/>
      <c r="H31" s="99"/>
      <c r="I31" s="100"/>
      <c r="J31" s="137"/>
      <c r="K31" s="137"/>
    </row>
    <row r="32" spans="1:11" ht="25.5">
      <c r="A32" s="98"/>
      <c r="B32" s="95" t="s">
        <v>187</v>
      </c>
      <c r="C32" s="101"/>
      <c r="D32" s="101"/>
      <c r="E32" s="101"/>
      <c r="F32" s="97"/>
      <c r="G32" s="98"/>
      <c r="H32" s="99"/>
      <c r="I32" s="100">
        <f>100+12.1</f>
        <v>112.1</v>
      </c>
      <c r="J32" s="137">
        <v>0</v>
      </c>
      <c r="K32" s="137">
        <f>I32+J32</f>
        <v>112.1</v>
      </c>
    </row>
    <row r="33" spans="1:11" ht="15.75">
      <c r="A33" s="94" t="s">
        <v>191</v>
      </c>
      <c r="B33" s="95" t="s">
        <v>192</v>
      </c>
      <c r="C33" s="101" t="s">
        <v>75</v>
      </c>
      <c r="D33" s="101" t="s">
        <v>193</v>
      </c>
      <c r="E33" s="101" t="s">
        <v>18</v>
      </c>
      <c r="F33" s="97" t="s">
        <v>76</v>
      </c>
      <c r="G33" s="98"/>
      <c r="H33" s="99"/>
      <c r="I33" s="100">
        <f>550+300-681.3-90-78.7</f>
        <v>0</v>
      </c>
      <c r="J33" s="151">
        <v>0</v>
      </c>
      <c r="K33" s="151">
        <f>I33+J33</f>
        <v>0</v>
      </c>
    </row>
    <row r="34" spans="1:11" ht="25.5">
      <c r="A34" s="94" t="s">
        <v>195</v>
      </c>
      <c r="B34" s="95" t="s">
        <v>196</v>
      </c>
      <c r="C34" s="101" t="s">
        <v>75</v>
      </c>
      <c r="D34" s="101" t="s">
        <v>197</v>
      </c>
      <c r="E34" s="101" t="s">
        <v>18</v>
      </c>
      <c r="F34" s="97" t="s">
        <v>76</v>
      </c>
      <c r="G34" s="98"/>
      <c r="H34" s="99"/>
      <c r="I34" s="100">
        <f>600-600</f>
        <v>0</v>
      </c>
      <c r="J34" s="151">
        <v>0</v>
      </c>
      <c r="K34" s="151">
        <f>I34+J34</f>
        <v>0</v>
      </c>
    </row>
    <row r="35" spans="1:11" ht="16.5" thickBot="1">
      <c r="A35" s="153"/>
      <c r="B35" s="152" t="s">
        <v>77</v>
      </c>
      <c r="C35" s="153"/>
      <c r="D35" s="154"/>
      <c r="E35" s="155"/>
      <c r="F35" s="153"/>
      <c r="G35" s="156"/>
      <c r="H35" s="157"/>
      <c r="I35" s="49">
        <f>I29+I30+I33+I34</f>
        <v>612.1</v>
      </c>
      <c r="J35" s="49">
        <f>J29+J30+J32</f>
        <v>0</v>
      </c>
      <c r="K35" s="109">
        <f>I35+J35</f>
        <v>612.1</v>
      </c>
    </row>
    <row r="36" spans="1:11" ht="16.5" thickBot="1">
      <c r="A36" s="187"/>
      <c r="B36" s="209" t="s">
        <v>15</v>
      </c>
      <c r="C36" s="209"/>
      <c r="D36" s="209"/>
      <c r="E36" s="209"/>
      <c r="F36" s="209"/>
      <c r="G36" s="158" t="e">
        <f>#REF!+#REF!</f>
        <v>#REF!</v>
      </c>
      <c r="H36" s="159">
        <f>H24</f>
        <v>0</v>
      </c>
      <c r="I36" s="160">
        <f>I24+I35+I27</f>
        <v>2114.7</v>
      </c>
      <c r="J36" s="160">
        <f>J24+J27+J35</f>
        <v>10630</v>
      </c>
      <c r="K36" s="161">
        <f>I36+J36</f>
        <v>12744.7</v>
      </c>
    </row>
    <row r="37" spans="1:11" ht="15.75">
      <c r="A37" s="50" t="s">
        <v>61</v>
      </c>
      <c r="B37" s="205" t="s">
        <v>16</v>
      </c>
      <c r="C37" s="205"/>
      <c r="D37" s="205"/>
      <c r="E37" s="205"/>
      <c r="F37" s="205"/>
      <c r="G37" s="162"/>
      <c r="H37" s="163"/>
      <c r="I37" s="164"/>
      <c r="J37" s="149"/>
      <c r="K37" s="149"/>
    </row>
    <row r="38" spans="1:11" ht="15.75">
      <c r="A38" s="43" t="s">
        <v>13</v>
      </c>
      <c r="B38" s="206" t="s">
        <v>21</v>
      </c>
      <c r="C38" s="206"/>
      <c r="D38" s="206"/>
      <c r="E38" s="206"/>
      <c r="F38" s="206"/>
      <c r="G38" s="82"/>
      <c r="H38" s="165"/>
      <c r="I38" s="34"/>
      <c r="J38" s="149"/>
      <c r="K38" s="149"/>
    </row>
    <row r="39" spans="1:11" ht="25.5">
      <c r="A39" s="31" t="s">
        <v>62</v>
      </c>
      <c r="B39" s="81" t="s">
        <v>109</v>
      </c>
      <c r="C39" s="29" t="s">
        <v>14</v>
      </c>
      <c r="D39" s="29" t="s">
        <v>36</v>
      </c>
      <c r="E39" s="29" t="s">
        <v>18</v>
      </c>
      <c r="F39" s="29" t="s">
        <v>76</v>
      </c>
      <c r="G39" s="166"/>
      <c r="H39" s="166"/>
      <c r="I39" s="140">
        <f>11.2-11.2</f>
        <v>0</v>
      </c>
      <c r="J39" s="137">
        <v>0</v>
      </c>
      <c r="K39" s="137">
        <f aca="true" t="shared" si="0" ref="K39:K74">I39+J39</f>
        <v>0</v>
      </c>
    </row>
    <row r="40" spans="1:11" s="7" customFormat="1" ht="12.75" customHeight="1" hidden="1">
      <c r="A40" s="31" t="s">
        <v>22</v>
      </c>
      <c r="B40" s="81" t="s">
        <v>23</v>
      </c>
      <c r="C40" s="29" t="s">
        <v>14</v>
      </c>
      <c r="D40" s="29" t="s">
        <v>24</v>
      </c>
      <c r="E40" s="29" t="s">
        <v>18</v>
      </c>
      <c r="F40" s="29" t="s">
        <v>19</v>
      </c>
      <c r="G40" s="167"/>
      <c r="H40" s="167"/>
      <c r="I40" s="168"/>
      <c r="J40" s="169"/>
      <c r="K40" s="137">
        <f t="shared" si="0"/>
        <v>0</v>
      </c>
    </row>
    <row r="41" spans="1:11" s="7" customFormat="1" ht="12.75" customHeight="1" hidden="1">
      <c r="A41" s="41"/>
      <c r="B41" s="170" t="s">
        <v>25</v>
      </c>
      <c r="C41" s="171"/>
      <c r="D41" s="171"/>
      <c r="E41" s="171"/>
      <c r="F41" s="171"/>
      <c r="G41" s="172"/>
      <c r="H41" s="172"/>
      <c r="I41" s="168"/>
      <c r="J41" s="169"/>
      <c r="K41" s="137">
        <f t="shared" si="0"/>
        <v>0</v>
      </c>
    </row>
    <row r="42" spans="1:11" s="7" customFormat="1" ht="37.5" customHeight="1" hidden="1">
      <c r="A42" s="42" t="s">
        <v>26</v>
      </c>
      <c r="B42" s="206" t="s">
        <v>27</v>
      </c>
      <c r="C42" s="206"/>
      <c r="D42" s="206"/>
      <c r="E42" s="206"/>
      <c r="F42" s="173"/>
      <c r="G42" s="29"/>
      <c r="H42" s="29"/>
      <c r="I42" s="174"/>
      <c r="J42" s="169"/>
      <c r="K42" s="137">
        <f t="shared" si="0"/>
        <v>0</v>
      </c>
    </row>
    <row r="43" spans="1:11" s="7" customFormat="1" ht="25.5" customHeight="1" hidden="1">
      <c r="A43" s="31" t="s">
        <v>28</v>
      </c>
      <c r="B43" s="81" t="s">
        <v>29</v>
      </c>
      <c r="C43" s="29" t="s">
        <v>14</v>
      </c>
      <c r="D43" s="29" t="s">
        <v>30</v>
      </c>
      <c r="E43" s="29" t="s">
        <v>18</v>
      </c>
      <c r="F43" s="29" t="s">
        <v>19</v>
      </c>
      <c r="G43" s="29"/>
      <c r="H43" s="29"/>
      <c r="I43" s="174"/>
      <c r="J43" s="169"/>
      <c r="K43" s="137">
        <f t="shared" si="0"/>
        <v>0</v>
      </c>
    </row>
    <row r="44" spans="1:11" s="7" customFormat="1" ht="15.75" customHeight="1" hidden="1">
      <c r="A44" s="31"/>
      <c r="B44" s="170" t="s">
        <v>31</v>
      </c>
      <c r="C44" s="171"/>
      <c r="D44" s="171"/>
      <c r="E44" s="171"/>
      <c r="F44" s="171"/>
      <c r="G44" s="171"/>
      <c r="H44" s="171"/>
      <c r="I44" s="175">
        <f>I42+I43</f>
        <v>0</v>
      </c>
      <c r="J44" s="169"/>
      <c r="K44" s="137">
        <f t="shared" si="0"/>
        <v>0</v>
      </c>
    </row>
    <row r="45" spans="1:11" s="7" customFormat="1" ht="12.75" customHeight="1" hidden="1">
      <c r="A45" s="42" t="s">
        <v>32</v>
      </c>
      <c r="B45" s="207" t="s">
        <v>33</v>
      </c>
      <c r="C45" s="207"/>
      <c r="D45" s="207"/>
      <c r="E45" s="207"/>
      <c r="F45" s="207"/>
      <c r="G45" s="172"/>
      <c r="H45" s="172"/>
      <c r="I45" s="168"/>
      <c r="J45" s="169"/>
      <c r="K45" s="137">
        <f t="shared" si="0"/>
        <v>0</v>
      </c>
    </row>
    <row r="46" spans="1:11" s="7" customFormat="1" ht="25.5" customHeight="1" hidden="1">
      <c r="A46" s="31" t="s">
        <v>34</v>
      </c>
      <c r="B46" s="81" t="s">
        <v>35</v>
      </c>
      <c r="C46" s="29" t="s">
        <v>14</v>
      </c>
      <c r="D46" s="29" t="s">
        <v>36</v>
      </c>
      <c r="E46" s="29" t="s">
        <v>18</v>
      </c>
      <c r="F46" s="29" t="s">
        <v>19</v>
      </c>
      <c r="G46" s="29"/>
      <c r="H46" s="29"/>
      <c r="I46" s="174">
        <f>500-500</f>
        <v>0</v>
      </c>
      <c r="J46" s="169"/>
      <c r="K46" s="137">
        <f t="shared" si="0"/>
        <v>0</v>
      </c>
    </row>
    <row r="47" spans="1:11" s="7" customFormat="1" ht="15" customHeight="1" hidden="1">
      <c r="A47" s="31" t="s">
        <v>53</v>
      </c>
      <c r="B47" s="81" t="s">
        <v>54</v>
      </c>
      <c r="C47" s="29" t="s">
        <v>14</v>
      </c>
      <c r="D47" s="29" t="s">
        <v>55</v>
      </c>
      <c r="E47" s="29" t="s">
        <v>18</v>
      </c>
      <c r="F47" s="29" t="s">
        <v>19</v>
      </c>
      <c r="G47" s="171"/>
      <c r="H47" s="171"/>
      <c r="I47" s="175">
        <f>I46</f>
        <v>0</v>
      </c>
      <c r="J47" s="169"/>
      <c r="K47" s="137">
        <f t="shared" si="0"/>
        <v>0</v>
      </c>
    </row>
    <row r="48" spans="1:11" s="7" customFormat="1" ht="12.75" customHeight="1" hidden="1">
      <c r="A48" s="41"/>
      <c r="B48" s="170" t="s">
        <v>37</v>
      </c>
      <c r="C48" s="171"/>
      <c r="D48" s="171"/>
      <c r="E48" s="171"/>
      <c r="F48" s="171"/>
      <c r="G48" s="143"/>
      <c r="H48" s="143"/>
      <c r="I48" s="174"/>
      <c r="J48" s="169"/>
      <c r="K48" s="137">
        <f t="shared" si="0"/>
        <v>0</v>
      </c>
    </row>
    <row r="49" spans="1:11" s="7" customFormat="1" ht="24.75" customHeight="1" hidden="1">
      <c r="A49" s="43" t="s">
        <v>38</v>
      </c>
      <c r="B49" s="208" t="s">
        <v>39</v>
      </c>
      <c r="C49" s="208"/>
      <c r="D49" s="208"/>
      <c r="E49" s="208"/>
      <c r="F49" s="208"/>
      <c r="G49" s="29"/>
      <c r="H49" s="29"/>
      <c r="I49" s="174"/>
      <c r="J49" s="169"/>
      <c r="K49" s="137">
        <f t="shared" si="0"/>
        <v>0</v>
      </c>
    </row>
    <row r="50" spans="1:11" s="7" customFormat="1" ht="24.75" customHeight="1" hidden="1">
      <c r="A50" s="31" t="s">
        <v>40</v>
      </c>
      <c r="B50" s="177" t="s">
        <v>41</v>
      </c>
      <c r="C50" s="29" t="s">
        <v>14</v>
      </c>
      <c r="D50" s="29" t="s">
        <v>51</v>
      </c>
      <c r="E50" s="29" t="s">
        <v>18</v>
      </c>
      <c r="F50" s="29" t="s">
        <v>19</v>
      </c>
      <c r="G50" s="29"/>
      <c r="H50" s="29"/>
      <c r="I50" s="174"/>
      <c r="J50" s="169"/>
      <c r="K50" s="137">
        <f t="shared" si="0"/>
        <v>0</v>
      </c>
    </row>
    <row r="51" spans="1:11" s="7" customFormat="1" ht="19.5" customHeight="1" hidden="1">
      <c r="A51" s="31" t="s">
        <v>42</v>
      </c>
      <c r="B51" s="177" t="s">
        <v>43</v>
      </c>
      <c r="C51" s="29" t="s">
        <v>14</v>
      </c>
      <c r="D51" s="29" t="s">
        <v>52</v>
      </c>
      <c r="E51" s="29" t="s">
        <v>18</v>
      </c>
      <c r="F51" s="29" t="s">
        <v>19</v>
      </c>
      <c r="G51" s="171"/>
      <c r="H51" s="171"/>
      <c r="I51" s="175">
        <f>I49+I50</f>
        <v>0</v>
      </c>
      <c r="J51" s="169"/>
      <c r="K51" s="137">
        <f t="shared" si="0"/>
        <v>0</v>
      </c>
    </row>
    <row r="52" spans="1:11" s="7" customFormat="1" ht="15.75" customHeight="1" hidden="1">
      <c r="A52" s="41"/>
      <c r="B52" s="178" t="s">
        <v>44</v>
      </c>
      <c r="C52" s="176"/>
      <c r="D52" s="176"/>
      <c r="E52" s="176"/>
      <c r="F52" s="176"/>
      <c r="G52" s="171"/>
      <c r="H52" s="171"/>
      <c r="I52" s="175"/>
      <c r="J52" s="169"/>
      <c r="K52" s="137">
        <f t="shared" si="0"/>
        <v>0</v>
      </c>
    </row>
    <row r="53" spans="1:11" s="7" customFormat="1" ht="15.75" customHeight="1" hidden="1">
      <c r="A53" s="42"/>
      <c r="B53" s="206" t="s">
        <v>45</v>
      </c>
      <c r="C53" s="206"/>
      <c r="D53" s="206"/>
      <c r="E53" s="206"/>
      <c r="F53" s="206"/>
      <c r="G53" s="171"/>
      <c r="H53" s="171"/>
      <c r="I53" s="179"/>
      <c r="J53" s="169"/>
      <c r="K53" s="137">
        <f t="shared" si="0"/>
        <v>0</v>
      </c>
    </row>
    <row r="54" spans="1:11" s="7" customFormat="1" ht="15.75" customHeight="1" hidden="1">
      <c r="A54" s="42"/>
      <c r="B54" s="216" t="s">
        <v>78</v>
      </c>
      <c r="C54" s="216"/>
      <c r="D54" s="216"/>
      <c r="E54" s="216"/>
      <c r="F54" s="216"/>
      <c r="G54" s="171"/>
      <c r="H54" s="171"/>
      <c r="I54" s="179"/>
      <c r="J54" s="169"/>
      <c r="K54" s="137">
        <f t="shared" si="0"/>
        <v>0</v>
      </c>
    </row>
    <row r="55" spans="1:11" s="7" customFormat="1" ht="15.75" hidden="1">
      <c r="A55" s="41"/>
      <c r="B55" s="178" t="s">
        <v>44</v>
      </c>
      <c r="C55" s="176"/>
      <c r="D55" s="176"/>
      <c r="E55" s="176"/>
      <c r="F55" s="176"/>
      <c r="G55" s="171"/>
      <c r="H55" s="171"/>
      <c r="I55" s="175">
        <f>SUM(I53:I54)</f>
        <v>0</v>
      </c>
      <c r="J55" s="169"/>
      <c r="K55" s="137">
        <f t="shared" si="0"/>
        <v>0</v>
      </c>
    </row>
    <row r="56" spans="1:11" s="7" customFormat="1" ht="15.75" hidden="1">
      <c r="A56" s="42"/>
      <c r="B56" s="206" t="s">
        <v>45</v>
      </c>
      <c r="C56" s="206"/>
      <c r="D56" s="206"/>
      <c r="E56" s="206"/>
      <c r="F56" s="206"/>
      <c r="G56" s="36"/>
      <c r="H56" s="36"/>
      <c r="I56" s="83">
        <f>I44+I51+I55</f>
        <v>0</v>
      </c>
      <c r="J56" s="169"/>
      <c r="K56" s="137">
        <f t="shared" si="0"/>
        <v>0</v>
      </c>
    </row>
    <row r="57" spans="1:11" s="7" customFormat="1" ht="63.75">
      <c r="A57" s="138" t="s">
        <v>165</v>
      </c>
      <c r="B57" s="81" t="s">
        <v>163</v>
      </c>
      <c r="C57" s="103" t="s">
        <v>14</v>
      </c>
      <c r="D57" s="103" t="s">
        <v>162</v>
      </c>
      <c r="E57" s="103" t="s">
        <v>18</v>
      </c>
      <c r="F57" s="103" t="s">
        <v>76</v>
      </c>
      <c r="G57" s="135"/>
      <c r="H57" s="135"/>
      <c r="I57" s="33">
        <v>188.8</v>
      </c>
      <c r="J57" s="136">
        <v>0</v>
      </c>
      <c r="K57" s="137">
        <f t="shared" si="0"/>
        <v>188.8</v>
      </c>
    </row>
    <row r="58" spans="1:11" s="7" customFormat="1" ht="19.5" customHeight="1">
      <c r="A58" s="197" t="s">
        <v>166</v>
      </c>
      <c r="B58" s="202" t="s">
        <v>178</v>
      </c>
      <c r="C58" s="103" t="s">
        <v>14</v>
      </c>
      <c r="D58" s="103" t="s">
        <v>167</v>
      </c>
      <c r="E58" s="103" t="s">
        <v>18</v>
      </c>
      <c r="F58" s="103" t="s">
        <v>19</v>
      </c>
      <c r="G58" s="135"/>
      <c r="H58" s="135"/>
      <c r="I58" s="33">
        <f>77.8+12.5-6.9</f>
        <v>83.39999999999999</v>
      </c>
      <c r="J58" s="136">
        <v>0</v>
      </c>
      <c r="K58" s="137">
        <f t="shared" si="0"/>
        <v>83.39999999999999</v>
      </c>
    </row>
    <row r="59" spans="1:11" s="7" customFormat="1" ht="18" customHeight="1">
      <c r="A59" s="198"/>
      <c r="B59" s="203"/>
      <c r="C59" s="103" t="s">
        <v>14</v>
      </c>
      <c r="D59" s="103" t="s">
        <v>198</v>
      </c>
      <c r="E59" s="103" t="s">
        <v>188</v>
      </c>
      <c r="F59" s="103" t="s">
        <v>19</v>
      </c>
      <c r="G59" s="135"/>
      <c r="H59" s="135"/>
      <c r="I59" s="33">
        <v>0</v>
      </c>
      <c r="J59" s="136">
        <v>72.8</v>
      </c>
      <c r="K59" s="137">
        <f t="shared" si="0"/>
        <v>72.8</v>
      </c>
    </row>
    <row r="60" spans="1:11" s="7" customFormat="1" ht="17.25" customHeight="1">
      <c r="A60" s="197" t="s">
        <v>170</v>
      </c>
      <c r="B60" s="202" t="s">
        <v>179</v>
      </c>
      <c r="C60" s="103" t="s">
        <v>14</v>
      </c>
      <c r="D60" s="103" t="s">
        <v>167</v>
      </c>
      <c r="E60" s="103" t="s">
        <v>18</v>
      </c>
      <c r="F60" s="103" t="s">
        <v>19</v>
      </c>
      <c r="G60" s="135"/>
      <c r="H60" s="135"/>
      <c r="I60" s="33">
        <f>167.5</f>
        <v>167.5</v>
      </c>
      <c r="J60" s="136">
        <v>0</v>
      </c>
      <c r="K60" s="137">
        <f t="shared" si="0"/>
        <v>167.5</v>
      </c>
    </row>
    <row r="61" spans="1:11" s="7" customFormat="1" ht="20.25" customHeight="1">
      <c r="A61" s="198"/>
      <c r="B61" s="203"/>
      <c r="C61" s="103" t="s">
        <v>14</v>
      </c>
      <c r="D61" s="103" t="s">
        <v>198</v>
      </c>
      <c r="E61" s="103" t="s">
        <v>188</v>
      </c>
      <c r="F61" s="103" t="s">
        <v>19</v>
      </c>
      <c r="G61" s="135"/>
      <c r="H61" s="135"/>
      <c r="I61" s="33">
        <v>0</v>
      </c>
      <c r="J61" s="136">
        <v>108.9</v>
      </c>
      <c r="K61" s="137">
        <f t="shared" si="0"/>
        <v>108.9</v>
      </c>
    </row>
    <row r="62" spans="1:11" s="7" customFormat="1" ht="14.25" customHeight="1">
      <c r="A62" s="197" t="s">
        <v>171</v>
      </c>
      <c r="B62" s="202" t="s">
        <v>180</v>
      </c>
      <c r="C62" s="103" t="s">
        <v>14</v>
      </c>
      <c r="D62" s="103" t="s">
        <v>167</v>
      </c>
      <c r="E62" s="103" t="s">
        <v>18</v>
      </c>
      <c r="F62" s="103" t="s">
        <v>19</v>
      </c>
      <c r="G62" s="135"/>
      <c r="H62" s="135"/>
      <c r="I62" s="33">
        <f>76.6+45.6-25.2</f>
        <v>96.99999999999999</v>
      </c>
      <c r="J62" s="136">
        <v>0</v>
      </c>
      <c r="K62" s="137">
        <f t="shared" si="0"/>
        <v>96.99999999999999</v>
      </c>
    </row>
    <row r="63" spans="1:11" s="7" customFormat="1" ht="12.75">
      <c r="A63" s="198"/>
      <c r="B63" s="203"/>
      <c r="C63" s="103" t="s">
        <v>14</v>
      </c>
      <c r="D63" s="103" t="s">
        <v>198</v>
      </c>
      <c r="E63" s="103" t="s">
        <v>188</v>
      </c>
      <c r="F63" s="103" t="s">
        <v>19</v>
      </c>
      <c r="G63" s="135"/>
      <c r="H63" s="135"/>
      <c r="I63" s="33">
        <v>0</v>
      </c>
      <c r="J63" s="136">
        <v>98.5</v>
      </c>
      <c r="K63" s="137">
        <f t="shared" si="0"/>
        <v>98.5</v>
      </c>
    </row>
    <row r="64" spans="1:11" s="7" customFormat="1" ht="17.25" customHeight="1">
      <c r="A64" s="197" t="s">
        <v>172</v>
      </c>
      <c r="B64" s="202" t="s">
        <v>181</v>
      </c>
      <c r="C64" s="103" t="s">
        <v>14</v>
      </c>
      <c r="D64" s="103" t="s">
        <v>167</v>
      </c>
      <c r="E64" s="103" t="s">
        <v>18</v>
      </c>
      <c r="F64" s="103" t="s">
        <v>19</v>
      </c>
      <c r="G64" s="135"/>
      <c r="H64" s="135"/>
      <c r="I64" s="33">
        <f>393.7+92.5-51.2</f>
        <v>435</v>
      </c>
      <c r="J64" s="136">
        <v>0</v>
      </c>
      <c r="K64" s="137">
        <f t="shared" si="0"/>
        <v>435</v>
      </c>
    </row>
    <row r="65" spans="1:11" s="7" customFormat="1" ht="18.75" customHeight="1">
      <c r="A65" s="198"/>
      <c r="B65" s="203"/>
      <c r="C65" s="103" t="s">
        <v>14</v>
      </c>
      <c r="D65" s="103" t="s">
        <v>198</v>
      </c>
      <c r="E65" s="103" t="s">
        <v>188</v>
      </c>
      <c r="F65" s="103" t="s">
        <v>19</v>
      </c>
      <c r="G65" s="135"/>
      <c r="H65" s="135"/>
      <c r="I65" s="33">
        <v>0</v>
      </c>
      <c r="J65" s="136">
        <v>392</v>
      </c>
      <c r="K65" s="137">
        <f t="shared" si="0"/>
        <v>392</v>
      </c>
    </row>
    <row r="66" spans="1:11" s="7" customFormat="1" ht="22.5" customHeight="1">
      <c r="A66" s="197" t="s">
        <v>173</v>
      </c>
      <c r="B66" s="202" t="s">
        <v>182</v>
      </c>
      <c r="C66" s="103" t="s">
        <v>14</v>
      </c>
      <c r="D66" s="103" t="s">
        <v>167</v>
      </c>
      <c r="E66" s="103" t="s">
        <v>18</v>
      </c>
      <c r="F66" s="103" t="s">
        <v>19</v>
      </c>
      <c r="G66" s="135"/>
      <c r="H66" s="135"/>
      <c r="I66" s="33">
        <f>162.1+106.9-59</f>
        <v>210</v>
      </c>
      <c r="J66" s="136">
        <v>0</v>
      </c>
      <c r="K66" s="137">
        <f t="shared" si="0"/>
        <v>210</v>
      </c>
    </row>
    <row r="67" spans="1:11" s="7" customFormat="1" ht="20.25" customHeight="1">
      <c r="A67" s="198"/>
      <c r="B67" s="203"/>
      <c r="C67" s="103" t="s">
        <v>14</v>
      </c>
      <c r="D67" s="103" t="s">
        <v>198</v>
      </c>
      <c r="E67" s="103" t="s">
        <v>188</v>
      </c>
      <c r="F67" s="103" t="s">
        <v>19</v>
      </c>
      <c r="G67" s="135"/>
      <c r="H67" s="135"/>
      <c r="I67" s="33">
        <v>0</v>
      </c>
      <c r="J67" s="136">
        <v>216.9</v>
      </c>
      <c r="K67" s="137">
        <f t="shared" si="0"/>
        <v>216.9</v>
      </c>
    </row>
    <row r="68" spans="1:11" s="7" customFormat="1" ht="20.25" customHeight="1">
      <c r="A68" s="197" t="s">
        <v>174</v>
      </c>
      <c r="B68" s="202" t="s">
        <v>183</v>
      </c>
      <c r="C68" s="103" t="s">
        <v>14</v>
      </c>
      <c r="D68" s="103" t="s">
        <v>167</v>
      </c>
      <c r="E68" s="103" t="s">
        <v>18</v>
      </c>
      <c r="F68" s="103" t="s">
        <v>19</v>
      </c>
      <c r="G68" s="135"/>
      <c r="H68" s="135"/>
      <c r="I68" s="33">
        <f>44.2+70.1-41.5</f>
        <v>72.8</v>
      </c>
      <c r="J68" s="136">
        <v>0</v>
      </c>
      <c r="K68" s="137">
        <f t="shared" si="0"/>
        <v>72.8</v>
      </c>
    </row>
    <row r="69" spans="1:11" s="7" customFormat="1" ht="19.5" customHeight="1">
      <c r="A69" s="198"/>
      <c r="B69" s="203"/>
      <c r="C69" s="103" t="s">
        <v>14</v>
      </c>
      <c r="D69" s="103" t="s">
        <v>198</v>
      </c>
      <c r="E69" s="103" t="s">
        <v>188</v>
      </c>
      <c r="F69" s="103" t="s">
        <v>19</v>
      </c>
      <c r="G69" s="135"/>
      <c r="H69" s="135"/>
      <c r="I69" s="33">
        <v>0</v>
      </c>
      <c r="J69" s="136">
        <v>92.2</v>
      </c>
      <c r="K69" s="137">
        <f t="shared" si="0"/>
        <v>92.2</v>
      </c>
    </row>
    <row r="70" spans="1:11" s="7" customFormat="1" ht="23.25" customHeight="1">
      <c r="A70" s="197" t="s">
        <v>175</v>
      </c>
      <c r="B70" s="202" t="s">
        <v>184</v>
      </c>
      <c r="C70" s="103" t="s">
        <v>14</v>
      </c>
      <c r="D70" s="103" t="s">
        <v>167</v>
      </c>
      <c r="E70" s="103" t="s">
        <v>18</v>
      </c>
      <c r="F70" s="103" t="s">
        <v>19</v>
      </c>
      <c r="G70" s="135"/>
      <c r="H70" s="135"/>
      <c r="I70" s="33">
        <v>232</v>
      </c>
      <c r="J70" s="136">
        <v>0</v>
      </c>
      <c r="K70" s="137">
        <f t="shared" si="0"/>
        <v>232</v>
      </c>
    </row>
    <row r="71" spans="1:11" s="7" customFormat="1" ht="21" customHeight="1">
      <c r="A71" s="198"/>
      <c r="B71" s="203"/>
      <c r="C71" s="103" t="s">
        <v>14</v>
      </c>
      <c r="D71" s="103" t="s">
        <v>198</v>
      </c>
      <c r="E71" s="103" t="s">
        <v>188</v>
      </c>
      <c r="F71" s="103" t="s">
        <v>19</v>
      </c>
      <c r="G71" s="135"/>
      <c r="H71" s="135"/>
      <c r="I71" s="33">
        <v>0</v>
      </c>
      <c r="J71" s="136">
        <v>171.6</v>
      </c>
      <c r="K71" s="137">
        <f t="shared" si="0"/>
        <v>171.6</v>
      </c>
    </row>
    <row r="72" spans="1:11" s="7" customFormat="1" ht="21.75" customHeight="1">
      <c r="A72" s="197" t="s">
        <v>176</v>
      </c>
      <c r="B72" s="202" t="s">
        <v>185</v>
      </c>
      <c r="C72" s="103" t="s">
        <v>14</v>
      </c>
      <c r="D72" s="103" t="s">
        <v>167</v>
      </c>
      <c r="E72" s="103" t="s">
        <v>18</v>
      </c>
      <c r="F72" s="103" t="s">
        <v>19</v>
      </c>
      <c r="G72" s="135"/>
      <c r="H72" s="135"/>
      <c r="I72" s="33">
        <f>295.6+19.1-10.6</f>
        <v>304.1</v>
      </c>
      <c r="J72" s="136">
        <v>0</v>
      </c>
      <c r="K72" s="137">
        <f t="shared" si="0"/>
        <v>304.1</v>
      </c>
    </row>
    <row r="73" spans="1:11" s="7" customFormat="1" ht="22.5" customHeight="1">
      <c r="A73" s="198"/>
      <c r="B73" s="203"/>
      <c r="C73" s="103" t="s">
        <v>14</v>
      </c>
      <c r="D73" s="103" t="s">
        <v>198</v>
      </c>
      <c r="E73" s="103" t="s">
        <v>188</v>
      </c>
      <c r="F73" s="103" t="s">
        <v>19</v>
      </c>
      <c r="G73" s="135"/>
      <c r="H73" s="135"/>
      <c r="I73" s="33">
        <v>0</v>
      </c>
      <c r="J73" s="136">
        <v>253.8</v>
      </c>
      <c r="K73" s="137">
        <f t="shared" si="0"/>
        <v>253.8</v>
      </c>
    </row>
    <row r="74" spans="1:11" s="7" customFormat="1" ht="15.75">
      <c r="A74" s="42"/>
      <c r="B74" s="143" t="s">
        <v>45</v>
      </c>
      <c r="C74" s="36"/>
      <c r="D74" s="36"/>
      <c r="E74" s="36"/>
      <c r="F74" s="36"/>
      <c r="G74" s="36"/>
      <c r="H74" s="36"/>
      <c r="I74" s="34">
        <f>SUM(I39:I72)</f>
        <v>1790.6</v>
      </c>
      <c r="J74" s="34">
        <f>J59+J61+J63+J65+J67+J69+J71+J73</f>
        <v>1406.7</v>
      </c>
      <c r="K74" s="83">
        <f t="shared" si="0"/>
        <v>3197.3</v>
      </c>
    </row>
    <row r="75" spans="1:11" s="7" customFormat="1" ht="15.75">
      <c r="A75" s="48" t="s">
        <v>79</v>
      </c>
      <c r="B75" s="225" t="s">
        <v>47</v>
      </c>
      <c r="C75" s="225"/>
      <c r="D75" s="225"/>
      <c r="E75" s="225"/>
      <c r="F75" s="225"/>
      <c r="G75" s="12"/>
      <c r="H75" s="12"/>
      <c r="I75" s="44"/>
      <c r="J75" s="108"/>
      <c r="K75" s="108"/>
    </row>
    <row r="76" spans="1:11" s="7" customFormat="1" ht="30" customHeight="1">
      <c r="A76" s="20" t="s">
        <v>80</v>
      </c>
      <c r="B76" s="86" t="s">
        <v>70</v>
      </c>
      <c r="C76" s="29" t="s">
        <v>48</v>
      </c>
      <c r="D76" s="87" t="s">
        <v>60</v>
      </c>
      <c r="E76" s="29" t="s">
        <v>18</v>
      </c>
      <c r="F76" s="29" t="s">
        <v>19</v>
      </c>
      <c r="G76" s="36"/>
      <c r="H76" s="88">
        <v>0</v>
      </c>
      <c r="I76" s="89">
        <f>1000-500-500</f>
        <v>0</v>
      </c>
      <c r="J76" s="114">
        <v>0</v>
      </c>
      <c r="K76" s="115">
        <f aca="true" t="shared" si="1" ref="K76:K85">I76+J76</f>
        <v>0</v>
      </c>
    </row>
    <row r="77" spans="1:11" s="7" customFormat="1" ht="27" customHeight="1">
      <c r="A77" s="85" t="s">
        <v>81</v>
      </c>
      <c r="B77" s="86" t="s">
        <v>142</v>
      </c>
      <c r="C77" s="29" t="s">
        <v>159</v>
      </c>
      <c r="D77" s="87" t="s">
        <v>160</v>
      </c>
      <c r="E77" s="29" t="s">
        <v>18</v>
      </c>
      <c r="F77" s="29" t="s">
        <v>19</v>
      </c>
      <c r="G77" s="36"/>
      <c r="H77" s="88"/>
      <c r="I77" s="89">
        <f>2300-1617.6-682.4+28.6</f>
        <v>28.600000000000115</v>
      </c>
      <c r="J77" s="114">
        <v>0</v>
      </c>
      <c r="K77" s="115">
        <f t="shared" si="1"/>
        <v>28.600000000000115</v>
      </c>
    </row>
    <row r="78" spans="1:11" s="7" customFormat="1" ht="50.25" customHeight="1">
      <c r="A78" s="85" t="s">
        <v>101</v>
      </c>
      <c r="B78" s="86" t="s">
        <v>168</v>
      </c>
      <c r="C78" s="29" t="s">
        <v>48</v>
      </c>
      <c r="D78" s="87" t="s">
        <v>82</v>
      </c>
      <c r="E78" s="29" t="s">
        <v>18</v>
      </c>
      <c r="F78" s="29" t="s">
        <v>19</v>
      </c>
      <c r="G78" s="36"/>
      <c r="H78" s="88"/>
      <c r="I78" s="89">
        <f>200-4.9</f>
        <v>195.1</v>
      </c>
      <c r="J78" s="114">
        <v>0</v>
      </c>
      <c r="K78" s="115">
        <f t="shared" si="1"/>
        <v>195.1</v>
      </c>
    </row>
    <row r="79" spans="1:11" s="7" customFormat="1" ht="41.25" customHeight="1">
      <c r="A79" s="85" t="s">
        <v>143</v>
      </c>
      <c r="B79" s="90" t="s">
        <v>147</v>
      </c>
      <c r="C79" s="29" t="s">
        <v>48</v>
      </c>
      <c r="D79" s="87" t="s">
        <v>60</v>
      </c>
      <c r="E79" s="29" t="s">
        <v>18</v>
      </c>
      <c r="F79" s="29" t="s">
        <v>19</v>
      </c>
      <c r="G79" s="91"/>
      <c r="H79" s="92"/>
      <c r="I79" s="93">
        <f>1617.6+700+800-3117.6</f>
        <v>0</v>
      </c>
      <c r="J79" s="114">
        <v>0</v>
      </c>
      <c r="K79" s="115">
        <f t="shared" si="1"/>
        <v>0</v>
      </c>
    </row>
    <row r="80" spans="1:11" s="7" customFormat="1" ht="26.25" customHeight="1">
      <c r="A80" s="85" t="s">
        <v>144</v>
      </c>
      <c r="B80" s="90" t="s">
        <v>145</v>
      </c>
      <c r="C80" s="29" t="s">
        <v>48</v>
      </c>
      <c r="D80" s="87" t="s">
        <v>82</v>
      </c>
      <c r="E80" s="29" t="s">
        <v>18</v>
      </c>
      <c r="F80" s="29" t="s">
        <v>19</v>
      </c>
      <c r="G80" s="91"/>
      <c r="H80" s="92"/>
      <c r="I80" s="93">
        <f>320.6-320.6</f>
        <v>0</v>
      </c>
      <c r="J80" s="114">
        <v>0</v>
      </c>
      <c r="K80" s="115">
        <f t="shared" si="1"/>
        <v>0</v>
      </c>
    </row>
    <row r="81" spans="1:11" s="7" customFormat="1" ht="26.25" customHeight="1">
      <c r="A81" s="85" t="s">
        <v>148</v>
      </c>
      <c r="B81" s="90" t="s">
        <v>149</v>
      </c>
      <c r="C81" s="29" t="s">
        <v>159</v>
      </c>
      <c r="D81" s="29" t="s">
        <v>160</v>
      </c>
      <c r="E81" s="29" t="s">
        <v>18</v>
      </c>
      <c r="F81" s="29" t="s">
        <v>19</v>
      </c>
      <c r="G81" s="91"/>
      <c r="H81" s="92"/>
      <c r="I81" s="93">
        <v>302</v>
      </c>
      <c r="J81" s="114">
        <v>0</v>
      </c>
      <c r="K81" s="115">
        <f t="shared" si="1"/>
        <v>302</v>
      </c>
    </row>
    <row r="82" spans="1:11" s="7" customFormat="1" ht="39.75" customHeight="1">
      <c r="A82" s="85" t="s">
        <v>151</v>
      </c>
      <c r="B82" s="90" t="s">
        <v>152</v>
      </c>
      <c r="C82" s="29" t="s">
        <v>48</v>
      </c>
      <c r="D82" s="87" t="s">
        <v>60</v>
      </c>
      <c r="E82" s="29" t="s">
        <v>18</v>
      </c>
      <c r="F82" s="29" t="s">
        <v>19</v>
      </c>
      <c r="G82" s="91"/>
      <c r="H82" s="92"/>
      <c r="I82" s="93">
        <f>500-500</f>
        <v>0</v>
      </c>
      <c r="J82" s="114">
        <v>0</v>
      </c>
      <c r="K82" s="115">
        <f t="shared" si="1"/>
        <v>0</v>
      </c>
    </row>
    <row r="83" spans="1:11" s="7" customFormat="1" ht="31.5" customHeight="1">
      <c r="A83" s="132" t="s">
        <v>154</v>
      </c>
      <c r="B83" s="90" t="s">
        <v>155</v>
      </c>
      <c r="C83" s="116" t="s">
        <v>48</v>
      </c>
      <c r="D83" s="117" t="s">
        <v>82</v>
      </c>
      <c r="E83" s="116" t="s">
        <v>18</v>
      </c>
      <c r="F83" s="116" t="s">
        <v>19</v>
      </c>
      <c r="G83" s="91"/>
      <c r="H83" s="92"/>
      <c r="I83" s="93">
        <f>240-240</f>
        <v>0</v>
      </c>
      <c r="J83" s="114">
        <v>0</v>
      </c>
      <c r="K83" s="115">
        <f t="shared" si="1"/>
        <v>0</v>
      </c>
    </row>
    <row r="84" spans="1:11" s="7" customFormat="1" ht="42" customHeight="1">
      <c r="A84" s="85" t="s">
        <v>169</v>
      </c>
      <c r="B84" s="86" t="s">
        <v>177</v>
      </c>
      <c r="C84" s="29" t="s">
        <v>159</v>
      </c>
      <c r="D84" s="87" t="s">
        <v>160</v>
      </c>
      <c r="E84" s="29" t="s">
        <v>18</v>
      </c>
      <c r="F84" s="29" t="s">
        <v>19</v>
      </c>
      <c r="G84" s="91"/>
      <c r="H84" s="92"/>
      <c r="I84" s="93">
        <f>549.8+200-62.9</f>
        <v>686.9</v>
      </c>
      <c r="J84" s="133">
        <v>0</v>
      </c>
      <c r="K84" s="134">
        <f t="shared" si="1"/>
        <v>686.9</v>
      </c>
    </row>
    <row r="85" spans="1:11" s="7" customFormat="1" ht="16.5" thickBot="1">
      <c r="A85" s="74"/>
      <c r="B85" s="228" t="s">
        <v>49</v>
      </c>
      <c r="C85" s="228"/>
      <c r="D85" s="228"/>
      <c r="E85" s="228"/>
      <c r="F85" s="228"/>
      <c r="G85" s="75"/>
      <c r="H85" s="76" t="e">
        <f>#REF!</f>
        <v>#REF!</v>
      </c>
      <c r="I85" s="77">
        <f>I76+I77+I78+I79+I80+I81+I82+I83+I84</f>
        <v>1212.6</v>
      </c>
      <c r="J85" s="77">
        <f>J76+J77+J78+J79+J80+J81+J82+J83</f>
        <v>0</v>
      </c>
      <c r="K85" s="111">
        <f t="shared" si="1"/>
        <v>1212.6</v>
      </c>
    </row>
    <row r="86" spans="1:11" s="7" customFormat="1" ht="16.5" hidden="1" thickBot="1">
      <c r="A86" s="180"/>
      <c r="B86" s="226" t="s">
        <v>46</v>
      </c>
      <c r="C86" s="226"/>
      <c r="D86" s="226"/>
      <c r="E86" s="226"/>
      <c r="F86" s="227"/>
      <c r="G86" s="181" t="e">
        <f>#REF!+G56+G85</f>
        <v>#REF!</v>
      </c>
      <c r="H86" s="182" t="e">
        <f>H85</f>
        <v>#REF!</v>
      </c>
      <c r="I86" s="183">
        <f>I85</f>
        <v>1212.6</v>
      </c>
      <c r="J86" s="184"/>
      <c r="K86" s="184"/>
    </row>
    <row r="87" spans="1:11" s="7" customFormat="1" ht="15.75">
      <c r="A87" s="185" t="s">
        <v>138</v>
      </c>
      <c r="B87" s="217" t="s">
        <v>132</v>
      </c>
      <c r="C87" s="218"/>
      <c r="D87" s="218"/>
      <c r="E87" s="218"/>
      <c r="F87" s="219"/>
      <c r="G87" s="181"/>
      <c r="H87" s="182"/>
      <c r="I87" s="183"/>
      <c r="J87" s="186"/>
      <c r="K87" s="186"/>
    </row>
    <row r="88" spans="1:11" s="7" customFormat="1" ht="15.75">
      <c r="A88" s="30" t="s">
        <v>139</v>
      </c>
      <c r="B88" s="81" t="s">
        <v>136</v>
      </c>
      <c r="C88" s="29" t="s">
        <v>133</v>
      </c>
      <c r="D88" s="32" t="s">
        <v>135</v>
      </c>
      <c r="E88" s="29" t="s">
        <v>18</v>
      </c>
      <c r="F88" s="29" t="s">
        <v>19</v>
      </c>
      <c r="G88" s="83"/>
      <c r="H88" s="34"/>
      <c r="I88" s="33">
        <f>300-1.4</f>
        <v>298.6</v>
      </c>
      <c r="J88" s="114">
        <v>0</v>
      </c>
      <c r="K88" s="114">
        <f aca="true" t="shared" si="2" ref="K88:K93">I88+J88</f>
        <v>298.6</v>
      </c>
    </row>
    <row r="89" spans="1:11" s="7" customFormat="1" ht="15.75">
      <c r="A89" s="30" t="s">
        <v>140</v>
      </c>
      <c r="B89" s="81" t="s">
        <v>137</v>
      </c>
      <c r="C89" s="29" t="s">
        <v>133</v>
      </c>
      <c r="D89" s="32" t="s">
        <v>135</v>
      </c>
      <c r="E89" s="29" t="s">
        <v>18</v>
      </c>
      <c r="F89" s="29" t="s">
        <v>19</v>
      </c>
      <c r="G89" s="83"/>
      <c r="H89" s="34"/>
      <c r="I89" s="33">
        <f>400-32.4</f>
        <v>367.6</v>
      </c>
      <c r="J89" s="114">
        <v>0</v>
      </c>
      <c r="K89" s="114">
        <f t="shared" si="2"/>
        <v>367.6</v>
      </c>
    </row>
    <row r="90" spans="1:11" s="7" customFormat="1" ht="15.75">
      <c r="A90" s="30" t="s">
        <v>146</v>
      </c>
      <c r="B90" s="81" t="s">
        <v>194</v>
      </c>
      <c r="C90" s="29" t="s">
        <v>133</v>
      </c>
      <c r="D90" s="32" t="s">
        <v>135</v>
      </c>
      <c r="E90" s="29" t="s">
        <v>18</v>
      </c>
      <c r="F90" s="29" t="s">
        <v>19</v>
      </c>
      <c r="G90" s="84"/>
      <c r="H90" s="49"/>
      <c r="I90" s="33">
        <f>300-3.3</f>
        <v>296.7</v>
      </c>
      <c r="J90" s="114">
        <v>0</v>
      </c>
      <c r="K90" s="114">
        <f t="shared" si="2"/>
        <v>296.7</v>
      </c>
    </row>
    <row r="91" spans="1:11" s="7" customFormat="1" ht="26.25">
      <c r="A91" s="30" t="s">
        <v>189</v>
      </c>
      <c r="B91" s="81" t="s">
        <v>190</v>
      </c>
      <c r="C91" s="29" t="s">
        <v>133</v>
      </c>
      <c r="D91" s="32" t="s">
        <v>135</v>
      </c>
      <c r="E91" s="29" t="s">
        <v>18</v>
      </c>
      <c r="F91" s="29" t="s">
        <v>19</v>
      </c>
      <c r="G91" s="84"/>
      <c r="H91" s="49"/>
      <c r="I91" s="33">
        <v>100</v>
      </c>
      <c r="J91" s="114">
        <v>0</v>
      </c>
      <c r="K91" s="114">
        <f t="shared" si="2"/>
        <v>100</v>
      </c>
    </row>
    <row r="92" spans="1:11" s="7" customFormat="1" ht="16.5" thickBot="1">
      <c r="A92" s="78"/>
      <c r="B92" s="220" t="s">
        <v>134</v>
      </c>
      <c r="C92" s="220"/>
      <c r="D92" s="220"/>
      <c r="E92" s="220"/>
      <c r="F92" s="221"/>
      <c r="G92" s="79"/>
      <c r="H92" s="60"/>
      <c r="I92" s="60">
        <f>I88+I89+I90+I91</f>
        <v>1062.9</v>
      </c>
      <c r="J92" s="60">
        <f>J88+J89+J90</f>
        <v>0</v>
      </c>
      <c r="K92" s="60">
        <f t="shared" si="2"/>
        <v>1062.9</v>
      </c>
    </row>
    <row r="93" spans="1:11" s="7" customFormat="1" ht="16.5" thickBot="1">
      <c r="A93" s="53"/>
      <c r="B93" s="222" t="s">
        <v>100</v>
      </c>
      <c r="C93" s="223"/>
      <c r="D93" s="223"/>
      <c r="E93" s="223"/>
      <c r="F93" s="191"/>
      <c r="G93" s="54"/>
      <c r="H93" s="55"/>
      <c r="I93" s="67">
        <f>I74+I85+I92</f>
        <v>4066.1</v>
      </c>
      <c r="J93" s="67">
        <f>J88+J89+J90+J92</f>
        <v>0</v>
      </c>
      <c r="K93" s="67">
        <f t="shared" si="2"/>
        <v>4066.1</v>
      </c>
    </row>
    <row r="94" spans="1:11" s="7" customFormat="1" ht="16.5" thickBot="1">
      <c r="A94" s="68" t="s">
        <v>83</v>
      </c>
      <c r="B94" s="210" t="s">
        <v>84</v>
      </c>
      <c r="C94" s="210"/>
      <c r="D94" s="210"/>
      <c r="E94" s="210"/>
      <c r="F94" s="211"/>
      <c r="G94" s="61"/>
      <c r="H94" s="55"/>
      <c r="I94" s="67"/>
      <c r="J94" s="112"/>
      <c r="K94" s="112"/>
    </row>
    <row r="95" spans="1:11" s="7" customFormat="1" ht="15.75">
      <c r="A95" s="70" t="s">
        <v>85</v>
      </c>
      <c r="B95" s="71" t="s">
        <v>86</v>
      </c>
      <c r="C95" s="72"/>
      <c r="D95" s="72"/>
      <c r="E95" s="72"/>
      <c r="F95" s="72"/>
      <c r="G95" s="52"/>
      <c r="H95" s="28"/>
      <c r="I95" s="28"/>
      <c r="J95" s="108"/>
      <c r="K95" s="108"/>
    </row>
    <row r="96" spans="1:11" s="7" customFormat="1" ht="15.75">
      <c r="A96" s="30" t="s">
        <v>87</v>
      </c>
      <c r="B96" s="58" t="s">
        <v>124</v>
      </c>
      <c r="C96" s="56" t="s">
        <v>88</v>
      </c>
      <c r="D96" s="57" t="s">
        <v>89</v>
      </c>
      <c r="E96" s="56" t="s">
        <v>18</v>
      </c>
      <c r="F96" s="56" t="s">
        <v>19</v>
      </c>
      <c r="G96" s="83"/>
      <c r="H96" s="34"/>
      <c r="I96" s="34">
        <f>I97+I98+I99+I100+I101+I102+I103</f>
        <v>3353.8</v>
      </c>
      <c r="J96" s="34">
        <v>0</v>
      </c>
      <c r="K96" s="34">
        <f>I96+J96</f>
        <v>3353.8</v>
      </c>
    </row>
    <row r="97" spans="1:11" s="7" customFormat="1" ht="15.75">
      <c r="A97" s="35"/>
      <c r="B97" s="113" t="s">
        <v>119</v>
      </c>
      <c r="C97" s="29"/>
      <c r="D97" s="32"/>
      <c r="E97" s="29"/>
      <c r="F97" s="29"/>
      <c r="G97" s="83"/>
      <c r="H97" s="34"/>
      <c r="I97" s="33">
        <v>2515.4</v>
      </c>
      <c r="J97" s="114">
        <v>0</v>
      </c>
      <c r="K97" s="114">
        <f>I97+J97</f>
        <v>2515.4</v>
      </c>
    </row>
    <row r="98" spans="1:11" s="7" customFormat="1" ht="15.75">
      <c r="A98" s="35"/>
      <c r="B98" s="113" t="s">
        <v>116</v>
      </c>
      <c r="C98" s="29"/>
      <c r="D98" s="32"/>
      <c r="E98" s="29"/>
      <c r="F98" s="29"/>
      <c r="G98" s="83"/>
      <c r="H98" s="34"/>
      <c r="I98" s="33">
        <v>0</v>
      </c>
      <c r="J98" s="114">
        <v>0</v>
      </c>
      <c r="K98" s="114">
        <f>I98+J98</f>
        <v>0</v>
      </c>
    </row>
    <row r="99" spans="1:11" s="7" customFormat="1" ht="15.75">
      <c r="A99" s="35"/>
      <c r="B99" s="59" t="s">
        <v>118</v>
      </c>
      <c r="C99" s="29"/>
      <c r="D99" s="32"/>
      <c r="E99" s="29"/>
      <c r="F99" s="29"/>
      <c r="G99" s="83"/>
      <c r="H99" s="34"/>
      <c r="I99" s="33">
        <v>0</v>
      </c>
      <c r="J99" s="114">
        <v>0</v>
      </c>
      <c r="K99" s="114">
        <f>I99+J99</f>
        <v>0</v>
      </c>
    </row>
    <row r="100" spans="1:11" s="7" customFormat="1" ht="26.25">
      <c r="A100" s="35"/>
      <c r="B100" s="59" t="s">
        <v>117</v>
      </c>
      <c r="C100" s="29"/>
      <c r="D100" s="32"/>
      <c r="E100" s="29"/>
      <c r="F100" s="29"/>
      <c r="G100" s="83"/>
      <c r="H100" s="34"/>
      <c r="I100" s="33">
        <f>100-100</f>
        <v>0</v>
      </c>
      <c r="J100" s="114">
        <v>0</v>
      </c>
      <c r="K100" s="114">
        <v>0</v>
      </c>
    </row>
    <row r="101" spans="1:11" s="7" customFormat="1" ht="36.75" customHeight="1">
      <c r="A101" s="73"/>
      <c r="B101" s="118" t="s">
        <v>141</v>
      </c>
      <c r="C101" s="119"/>
      <c r="D101" s="119"/>
      <c r="E101" s="119"/>
      <c r="F101" s="119"/>
      <c r="G101" s="109"/>
      <c r="H101" s="49"/>
      <c r="I101" s="100">
        <f>311.5-10-12.1-64.8-38.5</f>
        <v>186.09999999999997</v>
      </c>
      <c r="J101" s="114">
        <v>0</v>
      </c>
      <c r="K101" s="114">
        <f>I101+J101</f>
        <v>186.09999999999997</v>
      </c>
    </row>
    <row r="102" spans="1:11" s="7" customFormat="1" ht="26.25">
      <c r="A102" s="73"/>
      <c r="B102" s="118" t="s">
        <v>125</v>
      </c>
      <c r="C102" s="119"/>
      <c r="D102" s="119"/>
      <c r="E102" s="119"/>
      <c r="F102" s="119"/>
      <c r="G102" s="109"/>
      <c r="H102" s="49"/>
      <c r="I102" s="100">
        <v>294.3</v>
      </c>
      <c r="J102" s="114">
        <v>0</v>
      </c>
      <c r="K102" s="114">
        <f>I102+J102</f>
        <v>294.3</v>
      </c>
    </row>
    <row r="103" spans="1:11" s="7" customFormat="1" ht="15.75">
      <c r="A103" s="80"/>
      <c r="B103" s="81" t="s">
        <v>150</v>
      </c>
      <c r="C103" s="82"/>
      <c r="D103" s="82"/>
      <c r="E103" s="82"/>
      <c r="F103" s="82"/>
      <c r="G103" s="83"/>
      <c r="H103" s="34"/>
      <c r="I103" s="33">
        <f>158+200</f>
        <v>358</v>
      </c>
      <c r="J103" s="114">
        <v>0</v>
      </c>
      <c r="K103" s="114">
        <f>I103+J103</f>
        <v>358</v>
      </c>
    </row>
    <row r="104" spans="1:11" s="7" customFormat="1" ht="39.75" thickBot="1">
      <c r="A104" s="80"/>
      <c r="B104" s="81" t="s">
        <v>153</v>
      </c>
      <c r="C104" s="56" t="s">
        <v>88</v>
      </c>
      <c r="D104" s="57" t="s">
        <v>89</v>
      </c>
      <c r="E104" s="56" t="s">
        <v>18</v>
      </c>
      <c r="F104" s="56" t="s">
        <v>76</v>
      </c>
      <c r="G104" s="111"/>
      <c r="H104" s="77"/>
      <c r="I104" s="120">
        <v>0</v>
      </c>
      <c r="J104" s="121">
        <v>0</v>
      </c>
      <c r="K104" s="121">
        <f>I104+J104</f>
        <v>0</v>
      </c>
    </row>
    <row r="105" spans="1:11" s="7" customFormat="1" ht="27" thickBot="1">
      <c r="A105" s="80"/>
      <c r="B105" s="81" t="s">
        <v>164</v>
      </c>
      <c r="C105" s="56" t="s">
        <v>88</v>
      </c>
      <c r="D105" s="57" t="s">
        <v>89</v>
      </c>
      <c r="E105" s="56" t="s">
        <v>18</v>
      </c>
      <c r="F105" s="56" t="s">
        <v>76</v>
      </c>
      <c r="G105" s="111"/>
      <c r="H105" s="77"/>
      <c r="I105" s="120">
        <v>0</v>
      </c>
      <c r="J105" s="121">
        <v>0</v>
      </c>
      <c r="K105" s="121">
        <f>I105+J105</f>
        <v>0</v>
      </c>
    </row>
    <row r="106" spans="1:11" s="7" customFormat="1" ht="41.25" thickBot="1">
      <c r="A106" s="80"/>
      <c r="B106" s="122" t="s">
        <v>161</v>
      </c>
      <c r="C106" s="56" t="s">
        <v>88</v>
      </c>
      <c r="D106" s="57" t="s">
        <v>158</v>
      </c>
      <c r="E106" s="56" t="s">
        <v>188</v>
      </c>
      <c r="F106" s="56" t="s">
        <v>19</v>
      </c>
      <c r="G106" s="123"/>
      <c r="H106" s="124"/>
      <c r="I106" s="120">
        <f>I107+I108</f>
        <v>0</v>
      </c>
      <c r="J106" s="121">
        <f>J107+J108</f>
        <v>2514.5</v>
      </c>
      <c r="K106" s="121">
        <f>K107+K108</f>
        <v>2514.5</v>
      </c>
    </row>
    <row r="107" spans="1:11" s="7" customFormat="1" ht="16.5" thickBot="1">
      <c r="A107" s="80"/>
      <c r="B107" s="113" t="s">
        <v>119</v>
      </c>
      <c r="C107" s="125" t="s">
        <v>88</v>
      </c>
      <c r="D107" s="32" t="s">
        <v>158</v>
      </c>
      <c r="E107" s="29" t="s">
        <v>188</v>
      </c>
      <c r="F107" s="29" t="s">
        <v>19</v>
      </c>
      <c r="G107" s="123"/>
      <c r="H107" s="124"/>
      <c r="I107" s="33">
        <v>0</v>
      </c>
      <c r="J107" s="114">
        <f>1384.4+880.1</f>
        <v>2264.5</v>
      </c>
      <c r="K107" s="114">
        <f>I107+J107</f>
        <v>2264.5</v>
      </c>
    </row>
    <row r="108" spans="1:11" s="7" customFormat="1" ht="16.5" thickBot="1">
      <c r="A108" s="141"/>
      <c r="B108" s="126" t="s">
        <v>116</v>
      </c>
      <c r="C108" s="127"/>
      <c r="D108" s="128"/>
      <c r="E108" s="129"/>
      <c r="F108" s="129"/>
      <c r="G108" s="123"/>
      <c r="H108" s="124"/>
      <c r="I108" s="130">
        <v>0</v>
      </c>
      <c r="J108" s="131">
        <v>250</v>
      </c>
      <c r="K108" s="131">
        <f>I108+J108</f>
        <v>250</v>
      </c>
    </row>
    <row r="109" spans="1:11" s="7" customFormat="1" ht="16.5" thickBot="1">
      <c r="A109" s="21"/>
      <c r="B109" s="214" t="s">
        <v>96</v>
      </c>
      <c r="C109" s="214"/>
      <c r="D109" s="214"/>
      <c r="E109" s="214"/>
      <c r="F109" s="215"/>
      <c r="G109" s="66"/>
      <c r="H109" s="67"/>
      <c r="I109" s="67">
        <f>I96+I104+I105</f>
        <v>3353.8</v>
      </c>
      <c r="J109" s="67">
        <f>J106</f>
        <v>2514.5</v>
      </c>
      <c r="K109" s="67">
        <f>I109+J109</f>
        <v>5868.3</v>
      </c>
    </row>
    <row r="110" spans="1:11" s="7" customFormat="1" ht="16.5" thickBot="1">
      <c r="A110" s="68" t="s">
        <v>90</v>
      </c>
      <c r="B110" s="210" t="s">
        <v>91</v>
      </c>
      <c r="C110" s="210"/>
      <c r="D110" s="210"/>
      <c r="E110" s="210"/>
      <c r="F110" s="211"/>
      <c r="G110" s="61"/>
      <c r="H110" s="55"/>
      <c r="I110" s="69"/>
      <c r="J110" s="69"/>
      <c r="K110" s="69"/>
    </row>
    <row r="111" spans="1:11" s="7" customFormat="1" ht="16.5" thickBot="1">
      <c r="A111" s="62" t="s">
        <v>92</v>
      </c>
      <c r="B111" s="63" t="s">
        <v>93</v>
      </c>
      <c r="C111" s="64" t="s">
        <v>94</v>
      </c>
      <c r="D111" s="64" t="s">
        <v>95</v>
      </c>
      <c r="E111" s="64" t="s">
        <v>18</v>
      </c>
      <c r="F111" s="65" t="s">
        <v>19</v>
      </c>
      <c r="G111" s="66"/>
      <c r="H111" s="67"/>
      <c r="I111" s="130">
        <f>500-110</f>
        <v>390</v>
      </c>
      <c r="J111" s="110">
        <v>0</v>
      </c>
      <c r="K111" s="110">
        <f>I111+J111</f>
        <v>390</v>
      </c>
    </row>
    <row r="112" spans="1:11" s="7" customFormat="1" ht="16.5" thickBot="1">
      <c r="A112" s="21"/>
      <c r="B112" s="212" t="s">
        <v>97</v>
      </c>
      <c r="C112" s="212"/>
      <c r="D112" s="212"/>
      <c r="E112" s="212"/>
      <c r="F112" s="213"/>
      <c r="G112" s="61"/>
      <c r="H112" s="55"/>
      <c r="I112" s="55">
        <f>I111</f>
        <v>390</v>
      </c>
      <c r="J112" s="55">
        <f>J111</f>
        <v>0</v>
      </c>
      <c r="K112" s="55">
        <f>K111</f>
        <v>390</v>
      </c>
    </row>
    <row r="113" spans="1:11" s="7" customFormat="1" ht="16.5" customHeight="1" thickBot="1">
      <c r="A113" s="22"/>
      <c r="B113" s="14" t="s">
        <v>63</v>
      </c>
      <c r="C113" s="14"/>
      <c r="D113" s="14"/>
      <c r="E113" s="14"/>
      <c r="F113" s="14"/>
      <c r="G113" s="15"/>
      <c r="H113" s="24" t="e">
        <f>H86+#REF!+#REF!</f>
        <v>#REF!</v>
      </c>
      <c r="I113" s="25">
        <f>I93+I109+I112</f>
        <v>7809.9</v>
      </c>
      <c r="J113" s="25">
        <f>J109</f>
        <v>2514.5</v>
      </c>
      <c r="K113" s="25">
        <f>I113+J113</f>
        <v>10324.4</v>
      </c>
    </row>
    <row r="114" spans="1:11" s="8" customFormat="1" ht="17.25" thickBot="1" thickTop="1">
      <c r="A114" s="23"/>
      <c r="B114" s="190" t="s">
        <v>50</v>
      </c>
      <c r="C114" s="224"/>
      <c r="D114" s="224"/>
      <c r="E114" s="224"/>
      <c r="F114" s="224"/>
      <c r="G114" s="27" t="e">
        <f>G36+G86+G85+#REF!</f>
        <v>#REF!</v>
      </c>
      <c r="H114" s="13" t="e">
        <f>H36+H113</f>
        <v>#REF!</v>
      </c>
      <c r="I114" s="26">
        <f>I36+I113</f>
        <v>9924.599999999999</v>
      </c>
      <c r="J114" s="26">
        <f>J36+J113</f>
        <v>13144.5</v>
      </c>
      <c r="K114" s="26">
        <f>I114+J114</f>
        <v>23069.1</v>
      </c>
    </row>
    <row r="115" spans="1:8" ht="15.75">
      <c r="A115" s="9"/>
      <c r="B115" s="9"/>
      <c r="C115" s="10"/>
      <c r="D115" s="10"/>
      <c r="E115" s="10"/>
      <c r="F115" s="10"/>
      <c r="G115" s="10"/>
      <c r="H115" s="10"/>
    </row>
  </sheetData>
  <mergeCells count="61">
    <mergeCell ref="A16:A17"/>
    <mergeCell ref="B28:E28"/>
    <mergeCell ref="B25:E25"/>
    <mergeCell ref="B18:F18"/>
    <mergeCell ref="B114:F114"/>
    <mergeCell ref="B56:F56"/>
    <mergeCell ref="B75:F75"/>
    <mergeCell ref="B86:F86"/>
    <mergeCell ref="B85:F85"/>
    <mergeCell ref="B58:B59"/>
    <mergeCell ref="B60:B61"/>
    <mergeCell ref="B62:B63"/>
    <mergeCell ref="B64:B65"/>
    <mergeCell ref="B66:B67"/>
    <mergeCell ref="B53:F53"/>
    <mergeCell ref="D5:K5"/>
    <mergeCell ref="B16:B17"/>
    <mergeCell ref="B19:E19"/>
    <mergeCell ref="D16:D17"/>
    <mergeCell ref="E16:E17"/>
    <mergeCell ref="C16:C17"/>
    <mergeCell ref="G16:J16"/>
    <mergeCell ref="F16:F17"/>
    <mergeCell ref="A11:I11"/>
    <mergeCell ref="A12:I12"/>
    <mergeCell ref="D1:K1"/>
    <mergeCell ref="C2:K2"/>
    <mergeCell ref="C3:K3"/>
    <mergeCell ref="B4:K4"/>
    <mergeCell ref="B110:F110"/>
    <mergeCell ref="B112:F112"/>
    <mergeCell ref="B109:F109"/>
    <mergeCell ref="B54:F54"/>
    <mergeCell ref="B87:F87"/>
    <mergeCell ref="B92:F92"/>
    <mergeCell ref="B94:F94"/>
    <mergeCell ref="B93:F93"/>
    <mergeCell ref="A66:A67"/>
    <mergeCell ref="A68:A69"/>
    <mergeCell ref="A70:A71"/>
    <mergeCell ref="K16:K17"/>
    <mergeCell ref="B37:F37"/>
    <mergeCell ref="B38:F38"/>
    <mergeCell ref="B42:E42"/>
    <mergeCell ref="B45:F45"/>
    <mergeCell ref="B49:F49"/>
    <mergeCell ref="B36:F36"/>
    <mergeCell ref="A58:A59"/>
    <mergeCell ref="A60:A61"/>
    <mergeCell ref="A62:A63"/>
    <mergeCell ref="A64:A65"/>
    <mergeCell ref="A72:A73"/>
    <mergeCell ref="C6:K6"/>
    <mergeCell ref="C7:K7"/>
    <mergeCell ref="C8:K8"/>
    <mergeCell ref="I15:K15"/>
    <mergeCell ref="A14:I14"/>
    <mergeCell ref="A13:I13"/>
    <mergeCell ref="B68:B69"/>
    <mergeCell ref="B70:B71"/>
    <mergeCell ref="B72:B73"/>
  </mergeCells>
  <printOptions horizontalCentered="1"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2012-10-27T06:43:03Z</cp:lastPrinted>
  <dcterms:created xsi:type="dcterms:W3CDTF">2008-08-28T13:16:53Z</dcterms:created>
  <dcterms:modified xsi:type="dcterms:W3CDTF">2012-12-26T14:27:40Z</dcterms:modified>
  <cp:category/>
  <cp:version/>
  <cp:contentType/>
  <cp:contentStatus/>
</cp:coreProperties>
</file>