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" yWindow="65319" windowWidth="13775" windowHeight="8857" activeTab="0"/>
  </bookViews>
  <sheets>
    <sheet name="декабрь" sheetId="1" r:id="rId1"/>
  </sheets>
  <definedNames>
    <definedName name="_xlnm.Print_Titles" localSheetId="0">'декабрь'!$16:$17</definedName>
    <definedName name="_xlnm.Print_Area" localSheetId="0">'декабрь'!$A$1:$M$61</definedName>
  </definedNames>
  <calcPr fullCalcOnLoad="1" refMode="R1C1"/>
</workbook>
</file>

<file path=xl/comments1.xml><?xml version="1.0" encoding="utf-8"?>
<comments xmlns="http://schemas.openxmlformats.org/spreadsheetml/2006/main">
  <authors>
    <author>shlykova</author>
  </authors>
  <commentList>
    <comment ref="J21" authorId="0">
      <text>
        <r>
          <rPr>
            <b/>
            <sz val="8"/>
            <rFont val="Tahoma"/>
            <family val="0"/>
          </rPr>
          <t>shlykova:</t>
        </r>
        <r>
          <rPr>
            <sz val="8"/>
            <rFont val="Tahoma"/>
            <family val="0"/>
          </rPr>
          <t xml:space="preserve">
п-е 383 от 01.10.13, п-е 429 от 24.10.13</t>
        </r>
      </text>
    </comment>
    <comment ref="I37" authorId="0">
      <text>
        <r>
          <rPr>
            <b/>
            <sz val="8"/>
            <rFont val="Tahoma"/>
            <family val="0"/>
          </rPr>
          <t>shlykova:</t>
        </r>
        <r>
          <rPr>
            <sz val="8"/>
            <rFont val="Tahoma"/>
            <family val="0"/>
          </rPr>
          <t xml:space="preserve">
п-е от 03.12.13 № 500</t>
        </r>
      </text>
    </comment>
  </commentList>
</comments>
</file>

<file path=xl/sharedStrings.xml><?xml version="1.0" encoding="utf-8"?>
<sst xmlns="http://schemas.openxmlformats.org/spreadsheetml/2006/main" count="173" uniqueCount="107">
  <si>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</si>
  <si>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</si>
  <si>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</si>
  <si>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</si>
  <si>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</si>
  <si>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</si>
  <si>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</si>
  <si>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</si>
  <si>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обл. б-т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</si>
  <si>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</si>
  <si>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</si>
  <si>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</si>
  <si>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</si>
  <si>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</si>
  <si>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</si>
  <si>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</si>
  <si>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</si>
  <si>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</si>
  <si>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</si>
  <si>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</si>
  <si>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</si>
  <si>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</si>
  <si>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УТВЕРЖДЕНА</t>
  </si>
  <si>
    <t>1</t>
  </si>
  <si>
    <t>1.1-1</t>
  </si>
  <si>
    <t>КОСГУ</t>
  </si>
  <si>
    <t>2.</t>
  </si>
  <si>
    <t>2.1.-1</t>
  </si>
  <si>
    <t>ИТОГО ПО КАПИТАЛЬНОМУ РЕМОНТУ</t>
  </si>
  <si>
    <t>ГАЗОСНАБЖЕНИЕ</t>
  </si>
  <si>
    <t>310</t>
  </si>
  <si>
    <t>ИТОГО ПО ГАЗОСНАБЖЕНИЮ</t>
  </si>
  <si>
    <t>обл.</t>
  </si>
  <si>
    <t>решением совета депутатов</t>
  </si>
  <si>
    <t>226</t>
  </si>
  <si>
    <t>2.2</t>
  </si>
  <si>
    <t>2.2.-1</t>
  </si>
  <si>
    <t>600 05 00</t>
  </si>
  <si>
    <t>2.3</t>
  </si>
  <si>
    <t>КУЛЬТУРА</t>
  </si>
  <si>
    <t>2.3.1</t>
  </si>
  <si>
    <t>УЧРЕЖДЕНИЯ КУЛЬТУРЫ, в том числе:</t>
  </si>
  <si>
    <t>2.3.1-1</t>
  </si>
  <si>
    <t>0801</t>
  </si>
  <si>
    <t>440 98 00</t>
  </si>
  <si>
    <t>2.4</t>
  </si>
  <si>
    <t>ПРОЧИЕ ОБЪЕКТЫ</t>
  </si>
  <si>
    <t>2.4-1</t>
  </si>
  <si>
    <t>Ремонт здания администрации</t>
  </si>
  <si>
    <t>0113</t>
  </si>
  <si>
    <t>ИТОГО ПО УЧРЕЖДЕНИЯМ КУЛЬТУРЫ</t>
  </si>
  <si>
    <t>ИТОГО ПО ПРОЧИМ ОБЪЕКТАМ</t>
  </si>
  <si>
    <t>ИТОГО ПО ЖИЛИЩНО-КОММУНАЛЬНОМУ ХОЗЯЙСТВУ</t>
  </si>
  <si>
    <t>(Приложение 12)</t>
  </si>
  <si>
    <t>МКУК КДЦ "МГА"</t>
  </si>
  <si>
    <t>ЖИЛИЩНОЕ ХОЗЯЙСТВО</t>
  </si>
  <si>
    <t>0501</t>
  </si>
  <si>
    <t>ИТОГО ПО ЖИЛИЩНОМУ ФОНДУ</t>
  </si>
  <si>
    <t>350 02 00</t>
  </si>
  <si>
    <t>област.</t>
  </si>
  <si>
    <t>Итого</t>
  </si>
  <si>
    <t>муниципального образования Мгинское городское поселение</t>
  </si>
  <si>
    <t xml:space="preserve"> Кировского  муниципального района Ленинградской области</t>
  </si>
  <si>
    <t xml:space="preserve"> МО Мгинское  городское поселение на 2013 год, </t>
  </si>
  <si>
    <t>План на 2013 г.</t>
  </si>
  <si>
    <t>Ремонт квартир</t>
  </si>
  <si>
    <t>Осушение северной части</t>
  </si>
  <si>
    <t>Монтаж дренчерной установки</t>
  </si>
  <si>
    <t>1.1-2</t>
  </si>
  <si>
    <t>102 01 12</t>
  </si>
  <si>
    <t>102 01 04</t>
  </si>
  <si>
    <t>Газопровод низкого давления к индивидуальным жилым домам по пр. Советский к домам 43,47, ул. Лесная к домам 16,16а, 17, 18, 18а, 19, 20 пос Мга</t>
  </si>
  <si>
    <t>092 03 07</t>
  </si>
  <si>
    <t>Наименование и местонахождение объектов</t>
  </si>
  <si>
    <t>от "19"декабря  2012 г. №65</t>
  </si>
  <si>
    <t>(в редакции решения совета депутатов</t>
  </si>
  <si>
    <t>Электроремонтные работы в здании дома культуры</t>
  </si>
  <si>
    <t>Капитальный ремонт, ремонт зрительного зала и аппаратной МКУК "КДЦ МГА"</t>
  </si>
  <si>
    <t>РАЗРАБОТКА ПРОЕКТНО-СМЕТНОЙ ДОКУМЕНТАЦИИ</t>
  </si>
  <si>
    <t>1.2</t>
  </si>
  <si>
    <t>1.2-1</t>
  </si>
  <si>
    <t>ИТОГО ПО ПСД</t>
  </si>
  <si>
    <t>Работы по сборке и установке электросилового оборудования в МКУК "КДЦ МГА"</t>
  </si>
  <si>
    <t>Восстановление дренажной системы и устройство спортивной площадки между домами 75 и 77 по ул.Железнодорожная п.Мга</t>
  </si>
  <si>
    <t>411</t>
  </si>
  <si>
    <t>102 01 10</t>
  </si>
  <si>
    <t>1.1-3</t>
  </si>
  <si>
    <t>Газопровод cреднего и низкого давления к индивидуальным жилым домам  в границах ул. Песочная,  ул. Маяковского, ул. Проезжая, Шоссе Революции в г.п. Мга</t>
  </si>
  <si>
    <t>Ремонт фойе кинотеатра "Октябрь"</t>
  </si>
  <si>
    <t>522 07 00</t>
  </si>
  <si>
    <t>Долгосрочная целевая программа "Капитальный ремонт объектов культуры городских поселений Ленинградской области на 2011-2013 годы", в т.ч.:</t>
  </si>
  <si>
    <t>2.3.-1</t>
  </si>
  <si>
    <t>2.3.-2</t>
  </si>
  <si>
    <t>351 31 00</t>
  </si>
  <si>
    <t>243</t>
  </si>
  <si>
    <t>Ремонт угольной котельной в пос.Старая Малукса Кировского района Ленинградской области</t>
  </si>
  <si>
    <t>ИТОГО ПО КОММУНАЛЬНОМУ ХОЗЯЙСТВУ</t>
  </si>
  <si>
    <t>244</t>
  </si>
  <si>
    <t>2.1-2</t>
  </si>
  <si>
    <t>Изготовление и установка оконных блоков из профиля ПВХ по адресам: пос.Мга, ул.Железнодорожная, д.75,1 подъезд, дер.Сологубовка, д.95-а, 2 подъезд</t>
  </si>
  <si>
    <t>Газопровод низкого давления к индивидуальным жилым домам по ул. Колпинская, ул. Сосновая, ул. Болотная, ул. Кузнечная, ул. Маяковского, ул. Деповская пос. Мга, в т.ч. изготовление кадастрового паспорта</t>
  </si>
  <si>
    <t>521 01 43</t>
  </si>
  <si>
    <t>102 01 26</t>
  </si>
  <si>
    <t>Строительство системы водоснабжения деревень Сологубовка, Лезье, в том числе, проектные работы</t>
  </si>
  <si>
    <t>КОММУНАЛЬНОЕ ХОЗЯЙСТВО</t>
  </si>
  <si>
    <t>522 41 09</t>
  </si>
  <si>
    <t>от "26" декабря 2013г № 59)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</si>
</sst>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left" wrapText="1"/>
    </xf>
    <xf numFmtId="49" fontId="11" fillId="2" borderId="2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6" fillId="0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left" vertical="top"/>
    </xf>
    <xf numFmtId="2" fontId="11" fillId="2" borderId="2" xfId="0" applyNumberFormat="1" applyFont="1" applyFill="1" applyBorder="1" applyAlignment="1">
      <alignment horizontal="center" wrapText="1"/>
    </xf>
    <xf numFmtId="166" fontId="11" fillId="2" borderId="7" xfId="0" applyNumberFormat="1" applyFont="1" applyFill="1" applyBorder="1" applyAlignment="1">
      <alignment horizontal="center" wrapText="1"/>
    </xf>
    <xf numFmtId="166" fontId="5" fillId="5" borderId="8" xfId="0" applyNumberFormat="1" applyFont="1" applyFill="1" applyBorder="1" applyAlignment="1">
      <alignment horizontal="center" wrapText="1"/>
    </xf>
    <xf numFmtId="166" fontId="5" fillId="5" borderId="9" xfId="0" applyNumberFormat="1" applyFont="1" applyFill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 wrapText="1"/>
    </xf>
    <xf numFmtId="166" fontId="11" fillId="0" borderId="4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166" fontId="11" fillId="4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left" wrapText="1"/>
    </xf>
    <xf numFmtId="166" fontId="11" fillId="4" borderId="11" xfId="0" applyNumberFormat="1" applyFont="1" applyFill="1" applyBorder="1" applyAlignment="1">
      <alignment horizontal="right" wrapText="1"/>
    </xf>
    <xf numFmtId="49" fontId="3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166" fontId="11" fillId="4" borderId="13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/>
    </xf>
    <xf numFmtId="166" fontId="10" fillId="4" borderId="11" xfId="0" applyNumberFormat="1" applyFont="1" applyFill="1" applyBorder="1" applyAlignment="1">
      <alignment horizontal="center" wrapText="1"/>
    </xf>
    <xf numFmtId="49" fontId="17" fillId="0" borderId="15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left" wrapText="1"/>
    </xf>
    <xf numFmtId="49" fontId="15" fillId="0" borderId="15" xfId="0" applyNumberFormat="1" applyFont="1" applyFill="1" applyBorder="1" applyAlignment="1">
      <alignment horizontal="center" wrapText="1"/>
    </xf>
    <xf numFmtId="166" fontId="11" fillId="0" borderId="4" xfId="0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/>
    </xf>
    <xf numFmtId="0" fontId="13" fillId="0" borderId="4" xfId="0" applyFont="1" applyBorder="1" applyAlignment="1">
      <alignment/>
    </xf>
    <xf numFmtId="167" fontId="7" fillId="0" borderId="4" xfId="0" applyNumberFormat="1" applyFont="1" applyBorder="1" applyAlignment="1">
      <alignment/>
    </xf>
    <xf numFmtId="166" fontId="11" fillId="0" borderId="17" xfId="0" applyNumberFormat="1" applyFont="1" applyFill="1" applyBorder="1" applyAlignment="1">
      <alignment horizontal="right" wrapText="1"/>
    </xf>
    <xf numFmtId="0" fontId="13" fillId="0" borderId="15" xfId="0" applyFont="1" applyBorder="1" applyAlignment="1">
      <alignment/>
    </xf>
    <xf numFmtId="49" fontId="7" fillId="0" borderId="12" xfId="0" applyNumberFormat="1" applyFont="1" applyFill="1" applyBorder="1" applyAlignment="1">
      <alignment horizontal="left" wrapText="1"/>
    </xf>
    <xf numFmtId="167" fontId="7" fillId="0" borderId="4" xfId="0" applyNumberFormat="1" applyFont="1" applyFill="1" applyBorder="1" applyAlignment="1">
      <alignment/>
    </xf>
    <xf numFmtId="166" fontId="7" fillId="0" borderId="4" xfId="0" applyNumberFormat="1" applyFont="1" applyFill="1" applyBorder="1" applyAlignment="1">
      <alignment/>
    </xf>
    <xf numFmtId="166" fontId="11" fillId="0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/>
    </xf>
    <xf numFmtId="49" fontId="14" fillId="0" borderId="4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2" fontId="11" fillId="0" borderId="11" xfId="0" applyNumberFormat="1" applyFont="1" applyFill="1" applyBorder="1" applyAlignment="1">
      <alignment horizontal="left" wrapText="1"/>
    </xf>
    <xf numFmtId="166" fontId="11" fillId="0" borderId="11" xfId="0" applyNumberFormat="1" applyFont="1" applyFill="1" applyBorder="1" applyAlignment="1">
      <alignment horizontal="center" wrapText="1"/>
    </xf>
    <xf numFmtId="166" fontId="11" fillId="0" borderId="11" xfId="0" applyNumberFormat="1" applyFont="1" applyFill="1" applyBorder="1" applyAlignment="1">
      <alignment horizontal="right" wrapText="1"/>
    </xf>
    <xf numFmtId="49" fontId="5" fillId="0" borderId="18" xfId="0" applyNumberFormat="1" applyFont="1" applyFill="1" applyBorder="1" applyAlignment="1">
      <alignment horizontal="center"/>
    </xf>
    <xf numFmtId="166" fontId="11" fillId="0" borderId="2" xfId="0" applyNumberFormat="1" applyFont="1" applyFill="1" applyBorder="1" applyAlignment="1">
      <alignment horizontal="right" wrapText="1"/>
    </xf>
    <xf numFmtId="166" fontId="11" fillId="0" borderId="10" xfId="0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166" fontId="11" fillId="0" borderId="10" xfId="0" applyNumberFormat="1" applyFont="1" applyFill="1" applyBorder="1" applyAlignment="1">
      <alignment horizontal="right" wrapText="1"/>
    </xf>
    <xf numFmtId="49" fontId="11" fillId="0" borderId="13" xfId="0" applyNumberFormat="1" applyFont="1" applyFill="1" applyBorder="1" applyAlignment="1">
      <alignment horizontal="left" wrapText="1"/>
    </xf>
    <xf numFmtId="2" fontId="11" fillId="0" borderId="13" xfId="0" applyNumberFormat="1" applyFont="1" applyFill="1" applyBorder="1" applyAlignment="1">
      <alignment horizontal="left" wrapText="1"/>
    </xf>
    <xf numFmtId="49" fontId="17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left" wrapText="1"/>
    </xf>
    <xf numFmtId="2" fontId="11" fillId="0" borderId="20" xfId="0" applyNumberFormat="1" applyFont="1" applyFill="1" applyBorder="1" applyAlignment="1">
      <alignment horizontal="left" wrapText="1"/>
    </xf>
    <xf numFmtId="166" fontId="11" fillId="0" borderId="20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49" fontId="16" fillId="0" borderId="17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left" wrapText="1"/>
    </xf>
    <xf numFmtId="2" fontId="11" fillId="0" borderId="17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2" fontId="11" fillId="0" borderId="21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left" wrapText="1"/>
    </xf>
    <xf numFmtId="2" fontId="12" fillId="0" borderId="13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2" fontId="3" fillId="0" borderId="4" xfId="0" applyNumberFormat="1" applyFont="1" applyFill="1" applyBorder="1" applyAlignment="1">
      <alignment horizontal="center" wrapText="1"/>
    </xf>
    <xf numFmtId="166" fontId="16" fillId="0" borderId="4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167" fontId="7" fillId="0" borderId="10" xfId="0" applyNumberFormat="1" applyFont="1" applyFill="1" applyBorder="1" applyAlignment="1">
      <alignment/>
    </xf>
    <xf numFmtId="49" fontId="21" fillId="0" borderId="4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166" fontId="7" fillId="0" borderId="22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 wrapText="1"/>
    </xf>
    <xf numFmtId="49" fontId="16" fillId="0" borderId="4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left" wrapText="1"/>
    </xf>
    <xf numFmtId="167" fontId="10" fillId="0" borderId="4" xfId="0" applyNumberFormat="1" applyFont="1" applyFill="1" applyBorder="1" applyAlignment="1">
      <alignment horizontal="center" wrapText="1"/>
    </xf>
    <xf numFmtId="4" fontId="3" fillId="3" borderId="23" xfId="0" applyNumberFormat="1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 wrapText="1"/>
    </xf>
    <xf numFmtId="49" fontId="16" fillId="0" borderId="13" xfId="0" applyNumberFormat="1" applyFont="1" applyFill="1" applyBorder="1" applyAlignment="1">
      <alignment horizontal="center" wrapText="1"/>
    </xf>
    <xf numFmtId="167" fontId="10" fillId="0" borderId="13" xfId="0" applyNumberFormat="1" applyFont="1" applyFill="1" applyBorder="1" applyAlignment="1">
      <alignment horizontal="center" wrapText="1"/>
    </xf>
    <xf numFmtId="166" fontId="11" fillId="0" borderId="15" xfId="0" applyNumberFormat="1" applyFont="1" applyFill="1" applyBorder="1" applyAlignment="1">
      <alignment horizontal="right" wrapText="1"/>
    </xf>
    <xf numFmtId="166" fontId="11" fillId="0" borderId="15" xfId="0" applyNumberFormat="1" applyFont="1" applyFill="1" applyBorder="1" applyAlignment="1">
      <alignment horizontal="center" wrapText="1"/>
    </xf>
    <xf numFmtId="166" fontId="16" fillId="0" borderId="17" xfId="0" applyNumberFormat="1" applyFont="1" applyFill="1" applyBorder="1" applyAlignment="1">
      <alignment horizontal="center" wrapText="1"/>
    </xf>
    <xf numFmtId="166" fontId="16" fillId="0" borderId="13" xfId="0" applyNumberFormat="1" applyFont="1" applyFill="1" applyBorder="1" applyAlignment="1">
      <alignment horizontal="center" wrapText="1"/>
    </xf>
    <xf numFmtId="167" fontId="3" fillId="0" borderId="4" xfId="0" applyNumberFormat="1" applyFont="1" applyFill="1" applyBorder="1" applyAlignment="1">
      <alignment horizontal="center" wrapText="1"/>
    </xf>
    <xf numFmtId="167" fontId="16" fillId="0" borderId="13" xfId="0" applyNumberFormat="1" applyFont="1" applyFill="1" applyBorder="1" applyAlignment="1">
      <alignment horizontal="center" wrapText="1"/>
    </xf>
    <xf numFmtId="166" fontId="16" fillId="0" borderId="15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6" fontId="11" fillId="4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Border="1" applyAlignment="1">
      <alignment/>
    </xf>
    <xf numFmtId="166" fontId="10" fillId="4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Border="1" applyAlignment="1">
      <alignment/>
    </xf>
    <xf numFmtId="166" fontId="11" fillId="2" borderId="0" xfId="0" applyNumberFormat="1" applyFont="1" applyFill="1" applyBorder="1" applyAlignment="1">
      <alignment horizontal="center" wrapText="1"/>
    </xf>
    <xf numFmtId="166" fontId="5" fillId="5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7" fontId="3" fillId="0" borderId="12" xfId="0" applyNumberFormat="1" applyFont="1" applyFill="1" applyBorder="1" applyAlignment="1">
      <alignment/>
    </xf>
    <xf numFmtId="166" fontId="11" fillId="0" borderId="12" xfId="0" applyNumberFormat="1" applyFont="1" applyFill="1" applyBorder="1" applyAlignment="1">
      <alignment horizontal="center" wrapText="1"/>
    </xf>
    <xf numFmtId="166" fontId="11" fillId="0" borderId="26" xfId="0" applyNumberFormat="1" applyFont="1" applyFill="1" applyBorder="1" applyAlignment="1">
      <alignment horizontal="center" wrapText="1"/>
    </xf>
    <xf numFmtId="166" fontId="11" fillId="0" borderId="27" xfId="0" applyNumberFormat="1" applyFont="1" applyFill="1" applyBorder="1" applyAlignment="1">
      <alignment horizontal="center" wrapText="1"/>
    </xf>
    <xf numFmtId="0" fontId="13" fillId="0" borderId="12" xfId="0" applyFont="1" applyBorder="1" applyAlignment="1">
      <alignment/>
    </xf>
    <xf numFmtId="167" fontId="7" fillId="0" borderId="12" xfId="0" applyNumberFormat="1" applyFont="1" applyFill="1" applyBorder="1" applyAlignment="1">
      <alignment/>
    </xf>
    <xf numFmtId="167" fontId="7" fillId="0" borderId="28" xfId="0" applyNumberFormat="1" applyFont="1" applyFill="1" applyBorder="1" applyAlignment="1">
      <alignment/>
    </xf>
    <xf numFmtId="166" fontId="11" fillId="0" borderId="29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/>
    </xf>
    <xf numFmtId="166" fontId="11" fillId="4" borderId="30" xfId="0" applyNumberFormat="1" applyFont="1" applyFill="1" applyBorder="1" applyAlignment="1">
      <alignment horizontal="center" wrapText="1"/>
    </xf>
    <xf numFmtId="0" fontId="13" fillId="0" borderId="16" xfId="0" applyFont="1" applyBorder="1" applyAlignment="1">
      <alignment/>
    </xf>
    <xf numFmtId="167" fontId="7" fillId="0" borderId="26" xfId="0" applyNumberFormat="1" applyFont="1" applyFill="1" applyBorder="1" applyAlignment="1">
      <alignment/>
    </xf>
    <xf numFmtId="166" fontId="10" fillId="4" borderId="27" xfId="0" applyNumberFormat="1" applyFont="1" applyFill="1" applyBorder="1" applyAlignment="1">
      <alignment horizontal="center" wrapText="1"/>
    </xf>
    <xf numFmtId="167" fontId="7" fillId="0" borderId="12" xfId="0" applyNumberFormat="1" applyFont="1" applyBorder="1" applyAlignment="1">
      <alignment/>
    </xf>
    <xf numFmtId="166" fontId="11" fillId="4" borderId="27" xfId="0" applyNumberFormat="1" applyFont="1" applyFill="1" applyBorder="1" applyAlignment="1">
      <alignment horizontal="center" wrapText="1"/>
    </xf>
    <xf numFmtId="166" fontId="11" fillId="2" borderId="31" xfId="0" applyNumberFormat="1" applyFont="1" applyFill="1" applyBorder="1" applyAlignment="1">
      <alignment horizontal="center" wrapText="1"/>
    </xf>
    <xf numFmtId="166" fontId="3" fillId="4" borderId="32" xfId="0" applyNumberFormat="1" applyFont="1" applyFill="1" applyBorder="1" applyAlignment="1">
      <alignment horizontal="right" vertical="center" wrapText="1"/>
    </xf>
    <xf numFmtId="166" fontId="11" fillId="4" borderId="33" xfId="0" applyNumberFormat="1" applyFont="1" applyFill="1" applyBorder="1" applyAlignment="1">
      <alignment horizontal="center" wrapText="1"/>
    </xf>
    <xf numFmtId="166" fontId="16" fillId="0" borderId="33" xfId="0" applyNumberFormat="1" applyFont="1" applyFill="1" applyBorder="1" applyAlignment="1">
      <alignment horizontal="center" wrapText="1"/>
    </xf>
    <xf numFmtId="166" fontId="11" fillId="0" borderId="33" xfId="0" applyNumberFormat="1" applyFont="1" applyFill="1" applyBorder="1" applyAlignment="1">
      <alignment horizontal="center" wrapText="1"/>
    </xf>
    <xf numFmtId="166" fontId="11" fillId="0" borderId="18" xfId="0" applyNumberFormat="1" applyFont="1" applyFill="1" applyBorder="1" applyAlignment="1">
      <alignment horizontal="center" wrapText="1"/>
    </xf>
    <xf numFmtId="166" fontId="11" fillId="0" borderId="34" xfId="0" applyNumberFormat="1" applyFont="1" applyFill="1" applyBorder="1" applyAlignment="1">
      <alignment horizontal="center" wrapText="1"/>
    </xf>
    <xf numFmtId="166" fontId="11" fillId="0" borderId="19" xfId="0" applyNumberFormat="1" applyFont="1" applyFill="1" applyBorder="1" applyAlignment="1">
      <alignment horizontal="center" wrapText="1"/>
    </xf>
    <xf numFmtId="166" fontId="11" fillId="0" borderId="5" xfId="0" applyNumberFormat="1" applyFont="1" applyFill="1" applyBorder="1" applyAlignment="1">
      <alignment horizontal="center" wrapText="1"/>
    </xf>
    <xf numFmtId="166" fontId="11" fillId="0" borderId="35" xfId="0" applyNumberFormat="1" applyFont="1" applyFill="1" applyBorder="1" applyAlignment="1">
      <alignment horizontal="center" wrapText="1"/>
    </xf>
    <xf numFmtId="166" fontId="10" fillId="0" borderId="36" xfId="0" applyNumberFormat="1" applyFont="1" applyFill="1" applyBorder="1" applyAlignment="1">
      <alignment horizontal="center" wrapText="1"/>
    </xf>
    <xf numFmtId="166" fontId="11" fillId="4" borderId="36" xfId="0" applyNumberFormat="1" applyFont="1" applyFill="1" applyBorder="1" applyAlignment="1">
      <alignment horizontal="center" wrapText="1"/>
    </xf>
    <xf numFmtId="166" fontId="11" fillId="2" borderId="37" xfId="0" applyNumberFormat="1" applyFont="1" applyFill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left" wrapText="1"/>
    </xf>
    <xf numFmtId="166" fontId="11" fillId="0" borderId="13" xfId="0" applyNumberFormat="1" applyFont="1" applyFill="1" applyBorder="1" applyAlignment="1">
      <alignment horizontal="right" wrapText="1"/>
    </xf>
    <xf numFmtId="49" fontId="17" fillId="0" borderId="14" xfId="0" applyNumberFormat="1" applyFont="1" applyFill="1" applyBorder="1" applyAlignment="1">
      <alignment horizontal="center"/>
    </xf>
    <xf numFmtId="166" fontId="11" fillId="0" borderId="38" xfId="0" applyNumberFormat="1" applyFont="1" applyFill="1" applyBorder="1" applyAlignment="1">
      <alignment horizontal="center" wrapText="1"/>
    </xf>
    <xf numFmtId="166" fontId="16" fillId="0" borderId="39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left" wrapText="1"/>
    </xf>
    <xf numFmtId="2" fontId="11" fillId="0" borderId="2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167" fontId="16" fillId="0" borderId="15" xfId="0" applyNumberFormat="1" applyFont="1" applyFill="1" applyBorder="1" applyAlignment="1">
      <alignment horizontal="center" wrapText="1"/>
    </xf>
    <xf numFmtId="166" fontId="16" fillId="0" borderId="38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2" fontId="16" fillId="0" borderId="4" xfId="0" applyNumberFormat="1" applyFont="1" applyFill="1" applyBorder="1" applyAlignment="1">
      <alignment horizont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left" wrapText="1"/>
    </xf>
    <xf numFmtId="49" fontId="5" fillId="0" borderId="36" xfId="0" applyNumberFormat="1" applyFont="1" applyFill="1" applyBorder="1" applyAlignment="1">
      <alignment horizontal="center"/>
    </xf>
    <xf numFmtId="166" fontId="11" fillId="0" borderId="40" xfId="0" applyNumberFormat="1" applyFont="1" applyFill="1" applyBorder="1" applyAlignment="1">
      <alignment horizontal="right" wrapText="1"/>
    </xf>
    <xf numFmtId="2" fontId="16" fillId="0" borderId="13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left" wrapText="1"/>
    </xf>
    <xf numFmtId="2" fontId="11" fillId="0" borderId="15" xfId="0" applyNumberFormat="1" applyFont="1" applyFill="1" applyBorder="1" applyAlignment="1">
      <alignment horizontal="left" wrapText="1"/>
    </xf>
    <xf numFmtId="167" fontId="3" fillId="0" borderId="17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left" wrapText="1"/>
    </xf>
    <xf numFmtId="49" fontId="20" fillId="0" borderId="0" xfId="0" applyNumberFormat="1" applyFont="1" applyAlignment="1">
      <alignment horizontal="right"/>
    </xf>
    <xf numFmtId="0" fontId="7" fillId="0" borderId="44" xfId="0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top"/>
    </xf>
    <xf numFmtId="49" fontId="3" fillId="3" borderId="45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wrapText="1"/>
    </xf>
    <xf numFmtId="49" fontId="15" fillId="0" borderId="27" xfId="0" applyNumberFormat="1" applyFont="1" applyFill="1" applyBorder="1" applyAlignment="1">
      <alignment horizontal="center" wrapText="1"/>
    </xf>
    <xf numFmtId="49" fontId="6" fillId="0" borderId="47" xfId="0" applyNumberFormat="1" applyFont="1" applyFill="1" applyBorder="1" applyAlignment="1">
      <alignment horizontal="left" wrapText="1"/>
    </xf>
    <xf numFmtId="49" fontId="6" fillId="0" borderId="42" xfId="0" applyNumberFormat="1" applyFont="1" applyFill="1" applyBorder="1" applyAlignment="1">
      <alignment horizontal="left" wrapText="1"/>
    </xf>
    <xf numFmtId="49" fontId="12" fillId="0" borderId="48" xfId="0" applyNumberFormat="1" applyFont="1" applyFill="1" applyBorder="1" applyAlignment="1">
      <alignment horizontal="left" wrapText="1"/>
    </xf>
    <xf numFmtId="49" fontId="12" fillId="0" borderId="49" xfId="0" applyNumberFormat="1" applyFont="1" applyFill="1" applyBorder="1" applyAlignment="1">
      <alignment horizontal="left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wrapText="1"/>
    </xf>
    <xf numFmtId="4" fontId="3" fillId="3" borderId="23" xfId="0" applyNumberFormat="1" applyFon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15" fillId="0" borderId="52" xfId="0" applyNumberFormat="1" applyFont="1" applyFill="1" applyBorder="1" applyAlignment="1">
      <alignment horizontal="center" wrapText="1"/>
    </xf>
    <xf numFmtId="49" fontId="15" fillId="0" borderId="53" xfId="0" applyNumberFormat="1" applyFont="1" applyFill="1" applyBorder="1" applyAlignment="1">
      <alignment horizontal="center" wrapText="1"/>
    </xf>
    <xf numFmtId="49" fontId="15" fillId="0" borderId="54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49" fontId="12" fillId="0" borderId="30" xfId="0" applyNumberFormat="1" applyFont="1" applyFill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center" wrapText="1"/>
    </xf>
    <xf numFmtId="0" fontId="5" fillId="5" borderId="55" xfId="0" applyFont="1" applyFill="1" applyBorder="1" applyAlignment="1">
      <alignment horizontal="left" wrapText="1"/>
    </xf>
    <xf numFmtId="0" fontId="5" fillId="5" borderId="56" xfId="0" applyFont="1" applyFill="1" applyBorder="1" applyAlignment="1">
      <alignment horizontal="left" wrapText="1"/>
    </xf>
    <xf numFmtId="0" fontId="5" fillId="5" borderId="57" xfId="0" applyFont="1" applyFill="1" applyBorder="1" applyAlignment="1">
      <alignment horizontal="left" wrapText="1"/>
    </xf>
    <xf numFmtId="49" fontId="12" fillId="0" borderId="40" xfId="0" applyNumberFormat="1" applyFont="1" applyFill="1" applyBorder="1" applyAlignment="1">
      <alignment horizontal="left" vertical="top" wrapText="1"/>
    </xf>
    <xf numFmtId="4" fontId="3" fillId="3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top" wrapText="1"/>
    </xf>
    <xf numFmtId="49" fontId="15" fillId="0" borderId="61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49" fontId="12" fillId="0" borderId="42" xfId="0" applyNumberFormat="1" applyFont="1" applyFill="1" applyBorder="1" applyAlignment="1">
      <alignment horizontal="left" wrapText="1"/>
    </xf>
    <xf numFmtId="49" fontId="12" fillId="0" borderId="43" xfId="0" applyNumberFormat="1" applyFont="1" applyFill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left" wrapText="1"/>
    </xf>
    <xf numFmtId="49" fontId="15" fillId="0" borderId="50" xfId="0" applyNumberFormat="1" applyFont="1" applyFill="1" applyBorder="1" applyAlignment="1">
      <alignment horizontal="center" vertical="top" wrapText="1"/>
    </xf>
    <xf numFmtId="49" fontId="15" fillId="0" borderId="51" xfId="0" applyNumberFormat="1" applyFont="1" applyFill="1" applyBorder="1" applyAlignment="1">
      <alignment horizontal="center" vertical="top" wrapText="1"/>
    </xf>
    <xf numFmtId="49" fontId="15" fillId="0" borderId="16" xfId="0" applyNumberFormat="1" applyFont="1" applyFill="1" applyBorder="1" applyAlignment="1">
      <alignment horizontal="center" vertical="top" wrapText="1"/>
    </xf>
    <xf numFmtId="49" fontId="12" fillId="0" borderId="62" xfId="0" applyNumberFormat="1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wrapText="1"/>
    </xf>
    <xf numFmtId="167" fontId="3" fillId="0" borderId="22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view="pageBreakPreview" zoomScaleSheetLayoutView="100" workbookViewId="0" topLeftCell="B1">
      <selection activeCell="E41" sqref="E41"/>
    </sheetView>
  </sheetViews>
  <sheetFormatPr defaultColWidth="9.00390625" defaultRowHeight="12.75"/>
  <cols>
    <col min="1" max="1" width="9.875" style="1" customWidth="1"/>
    <col min="2" max="2" width="53.625" style="2" customWidth="1"/>
    <col min="3" max="3" width="8.125" style="4" customWidth="1"/>
    <col min="4" max="4" width="11.375" style="4" customWidth="1"/>
    <col min="5" max="5" width="8.00390625" style="4" customWidth="1"/>
    <col min="6" max="6" width="8.625" style="4" customWidth="1"/>
    <col min="7" max="7" width="8.375" style="4" hidden="1" customWidth="1"/>
    <col min="8" max="8" width="9.625" style="4" hidden="1" customWidth="1"/>
    <col min="9" max="10" width="9.625" style="4" customWidth="1"/>
    <col min="11" max="11" width="10.25390625" style="3" customWidth="1"/>
    <col min="12" max="13" width="9.125" style="3" hidden="1" customWidth="1"/>
    <col min="14" max="16384" width="9.125" style="3" customWidth="1"/>
  </cols>
  <sheetData>
    <row r="1" spans="2:15" ht="15.75">
      <c r="B1" s="94"/>
      <c r="C1" s="95"/>
      <c r="D1" s="215" t="s">
        <v>22</v>
      </c>
      <c r="E1" s="215"/>
      <c r="F1" s="215"/>
      <c r="G1" s="215"/>
      <c r="H1" s="215"/>
      <c r="I1" s="215"/>
      <c r="J1" s="215"/>
      <c r="K1" s="215"/>
      <c r="L1" s="215"/>
      <c r="M1" s="215"/>
      <c r="N1" s="96"/>
      <c r="O1" s="96"/>
    </row>
    <row r="2" spans="2:15" ht="15.75">
      <c r="B2" s="94"/>
      <c r="C2" s="215" t="s">
        <v>33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96"/>
      <c r="O2" s="96"/>
    </row>
    <row r="3" spans="2:15" ht="15.75">
      <c r="B3" s="215" t="s">
        <v>61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96"/>
      <c r="O3" s="96"/>
    </row>
    <row r="4" spans="2:15" ht="15.75">
      <c r="B4" s="215" t="s">
        <v>62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96"/>
      <c r="O4" s="96"/>
    </row>
    <row r="5" spans="2:15" ht="15.75">
      <c r="B5" s="94"/>
      <c r="C5" s="95"/>
      <c r="D5" s="215" t="s">
        <v>74</v>
      </c>
      <c r="E5" s="215"/>
      <c r="F5" s="215"/>
      <c r="G5" s="215"/>
      <c r="H5" s="215"/>
      <c r="I5" s="215"/>
      <c r="J5" s="215"/>
      <c r="K5" s="215"/>
      <c r="L5" s="215"/>
      <c r="M5" s="215"/>
      <c r="N5" s="96"/>
      <c r="O5" s="96"/>
    </row>
    <row r="6" spans="2:15" ht="15.75">
      <c r="B6" s="94"/>
      <c r="C6" s="215" t="s">
        <v>53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96"/>
      <c r="O6" s="96"/>
    </row>
    <row r="7" spans="2:15" ht="15.75">
      <c r="B7" s="94"/>
      <c r="C7" s="96"/>
      <c r="D7" s="215" t="s">
        <v>75</v>
      </c>
      <c r="E7" s="215"/>
      <c r="F7" s="215"/>
      <c r="G7" s="215"/>
      <c r="H7" s="215"/>
      <c r="I7" s="215"/>
      <c r="J7" s="215"/>
      <c r="K7" s="215"/>
      <c r="L7" s="96"/>
      <c r="M7" s="96"/>
      <c r="N7" s="96"/>
      <c r="O7" s="96"/>
    </row>
    <row r="8" spans="2:15" ht="15.75">
      <c r="B8" s="94"/>
      <c r="C8" s="96"/>
      <c r="D8" s="215" t="s">
        <v>106</v>
      </c>
      <c r="E8" s="215"/>
      <c r="F8" s="215"/>
      <c r="G8" s="215"/>
      <c r="H8" s="215"/>
      <c r="I8" s="215"/>
      <c r="J8" s="215"/>
      <c r="K8" s="215"/>
      <c r="L8" s="96"/>
      <c r="M8" s="96"/>
      <c r="N8" s="96"/>
      <c r="O8" s="96"/>
    </row>
    <row r="9" spans="3:11" ht="12.75">
      <c r="C9" s="91"/>
      <c r="D9" s="91"/>
      <c r="E9" s="91"/>
      <c r="F9" s="91"/>
      <c r="G9" s="91"/>
      <c r="H9" s="91"/>
      <c r="I9" s="91"/>
      <c r="J9" s="91"/>
      <c r="K9" s="91"/>
    </row>
    <row r="10" spans="3:11" ht="12.75"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.75">
      <c r="A11" s="219" t="s">
        <v>0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</row>
    <row r="12" spans="1:11" ht="18.75">
      <c r="A12" s="217" t="s">
        <v>1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1" ht="18.75">
      <c r="A13" s="217" t="s">
        <v>63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</row>
    <row r="14" spans="1:11" ht="18.75">
      <c r="A14" s="217" t="s">
        <v>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</row>
    <row r="15" spans="1:15" ht="14.25" customHeight="1" thickBot="1">
      <c r="A15" s="5"/>
      <c r="B15" s="6"/>
      <c r="K15" s="216" t="s">
        <v>3</v>
      </c>
      <c r="L15" s="216"/>
      <c r="M15" s="216"/>
      <c r="N15" s="128"/>
      <c r="O15" s="128"/>
    </row>
    <row r="16" spans="1:15" ht="27.75" customHeight="1" thickBot="1" thickTop="1">
      <c r="A16" s="220" t="s">
        <v>4</v>
      </c>
      <c r="B16" s="218" t="s">
        <v>73</v>
      </c>
      <c r="C16" s="218" t="s">
        <v>5</v>
      </c>
      <c r="D16" s="218" t="s">
        <v>6</v>
      </c>
      <c r="E16" s="218" t="s">
        <v>7</v>
      </c>
      <c r="F16" s="218" t="s">
        <v>25</v>
      </c>
      <c r="G16" s="113" t="s">
        <v>64</v>
      </c>
      <c r="H16" s="114"/>
      <c r="I16" s="230" t="s">
        <v>64</v>
      </c>
      <c r="J16" s="231"/>
      <c r="K16" s="245" t="s">
        <v>60</v>
      </c>
      <c r="L16" s="115"/>
      <c r="M16" s="218" t="s">
        <v>60</v>
      </c>
      <c r="N16" s="129"/>
      <c r="O16" s="129"/>
    </row>
    <row r="17" spans="1:15" ht="14.25" thickBot="1" thickTop="1">
      <c r="A17" s="221"/>
      <c r="B17" s="218"/>
      <c r="C17" s="218"/>
      <c r="D17" s="218"/>
      <c r="E17" s="218"/>
      <c r="F17" s="218"/>
      <c r="G17" s="13" t="s">
        <v>8</v>
      </c>
      <c r="H17" s="13" t="s">
        <v>32</v>
      </c>
      <c r="I17" s="13" t="s">
        <v>32</v>
      </c>
      <c r="J17" s="14" t="s">
        <v>9</v>
      </c>
      <c r="K17" s="246"/>
      <c r="L17" s="14" t="s">
        <v>59</v>
      </c>
      <c r="M17" s="218"/>
      <c r="N17" s="129"/>
      <c r="O17" s="129"/>
    </row>
    <row r="18" spans="1:11" ht="16.5" thickTop="1">
      <c r="A18" s="29" t="s">
        <v>23</v>
      </c>
      <c r="B18" s="228" t="s">
        <v>10</v>
      </c>
      <c r="C18" s="228"/>
      <c r="D18" s="228"/>
      <c r="E18" s="228"/>
      <c r="F18" s="228"/>
      <c r="G18" s="32"/>
      <c r="H18" s="31"/>
      <c r="I18" s="31"/>
      <c r="J18" s="31"/>
      <c r="K18" s="159"/>
    </row>
    <row r="19" spans="1:15" ht="15.75">
      <c r="A19" s="29" t="s">
        <v>15</v>
      </c>
      <c r="B19" s="229" t="s">
        <v>29</v>
      </c>
      <c r="C19" s="229"/>
      <c r="D19" s="229"/>
      <c r="E19" s="229"/>
      <c r="F19" s="30"/>
      <c r="G19" s="15"/>
      <c r="H19" s="15"/>
      <c r="I19" s="15"/>
      <c r="J19" s="15"/>
      <c r="K19" s="160"/>
      <c r="L19" s="142"/>
      <c r="M19" s="47"/>
      <c r="N19" s="130"/>
      <c r="O19" s="130"/>
    </row>
    <row r="20" spans="1:15" ht="38.25">
      <c r="A20" s="25" t="s">
        <v>24</v>
      </c>
      <c r="B20" s="105" t="s">
        <v>71</v>
      </c>
      <c r="C20" s="24" t="s">
        <v>12</v>
      </c>
      <c r="D20" s="24" t="s">
        <v>70</v>
      </c>
      <c r="E20" s="24" t="s">
        <v>84</v>
      </c>
      <c r="F20" s="24" t="s">
        <v>30</v>
      </c>
      <c r="G20" s="59"/>
      <c r="H20" s="92"/>
      <c r="I20" s="208">
        <v>1299</v>
      </c>
      <c r="J20" s="92">
        <f>200+15-0.7</f>
        <v>214.3</v>
      </c>
      <c r="K20" s="161">
        <f>I20+J20</f>
        <v>1513.3</v>
      </c>
      <c r="L20" s="143">
        <v>0</v>
      </c>
      <c r="M20" s="57">
        <f>K20+L20</f>
        <v>1513.3</v>
      </c>
      <c r="N20" s="131"/>
      <c r="O20" s="131"/>
    </row>
    <row r="21" spans="1:15" ht="51">
      <c r="A21" s="25" t="s">
        <v>68</v>
      </c>
      <c r="B21" s="105" t="s">
        <v>100</v>
      </c>
      <c r="C21" s="24" t="s">
        <v>12</v>
      </c>
      <c r="D21" s="24" t="s">
        <v>69</v>
      </c>
      <c r="E21" s="24" t="s">
        <v>84</v>
      </c>
      <c r="F21" s="24" t="s">
        <v>30</v>
      </c>
      <c r="G21" s="59"/>
      <c r="H21" s="92"/>
      <c r="I21" s="208">
        <v>0</v>
      </c>
      <c r="J21" s="92">
        <f>300-60-150-15-6.2+4.2-25.8</f>
        <v>47.2</v>
      </c>
      <c r="K21" s="161">
        <f>I21+J21</f>
        <v>47.2</v>
      </c>
      <c r="L21" s="143"/>
      <c r="M21" s="57"/>
      <c r="N21" s="131"/>
      <c r="O21" s="131"/>
    </row>
    <row r="22" spans="1:15" ht="38.25">
      <c r="A22" s="25" t="s">
        <v>86</v>
      </c>
      <c r="B22" s="105" t="s">
        <v>87</v>
      </c>
      <c r="C22" s="24" t="s">
        <v>12</v>
      </c>
      <c r="D22" s="24" t="s">
        <v>85</v>
      </c>
      <c r="E22" s="24" t="s">
        <v>84</v>
      </c>
      <c r="F22" s="24" t="s">
        <v>30</v>
      </c>
      <c r="G22" s="59"/>
      <c r="H22" s="92"/>
      <c r="I22" s="208">
        <v>0</v>
      </c>
      <c r="J22" s="92">
        <f>300-69.8</f>
        <v>230.2</v>
      </c>
      <c r="K22" s="161">
        <f>I22+J22</f>
        <v>230.2</v>
      </c>
      <c r="L22" s="143"/>
      <c r="M22" s="57"/>
      <c r="N22" s="131"/>
      <c r="O22" s="131"/>
    </row>
    <row r="23" spans="1:15" ht="15.75">
      <c r="A23" s="59"/>
      <c r="B23" s="58" t="s">
        <v>31</v>
      </c>
      <c r="C23" s="59"/>
      <c r="D23" s="60"/>
      <c r="E23" s="61"/>
      <c r="F23" s="59"/>
      <c r="G23" s="62"/>
      <c r="H23" s="63" t="e">
        <f>#REF!+#REF!</f>
        <v>#REF!</v>
      </c>
      <c r="I23" s="209">
        <f>I20+I21+I22</f>
        <v>1299</v>
      </c>
      <c r="J23" s="27">
        <f>J20+J21+J22</f>
        <v>491.7</v>
      </c>
      <c r="K23" s="162">
        <f>K20+K21+K22</f>
        <v>1790.7</v>
      </c>
      <c r="L23" s="144" t="e">
        <f>#REF!+#REF!+#REF!+L20</f>
        <v>#REF!</v>
      </c>
      <c r="M23" s="27" t="e">
        <f>#REF!+#REF!+#REF!+M20</f>
        <v>#REF!</v>
      </c>
      <c r="N23" s="71"/>
      <c r="O23" s="71"/>
    </row>
    <row r="24" spans="1:15" ht="15.75">
      <c r="A24" s="116" t="s">
        <v>79</v>
      </c>
      <c r="B24" s="240" t="s">
        <v>78</v>
      </c>
      <c r="C24" s="240"/>
      <c r="D24" s="240"/>
      <c r="E24" s="240"/>
      <c r="F24" s="59"/>
      <c r="G24" s="103"/>
      <c r="H24" s="104"/>
      <c r="I24" s="209"/>
      <c r="J24" s="63"/>
      <c r="K24" s="162"/>
      <c r="L24" s="145"/>
      <c r="M24" s="70"/>
      <c r="N24" s="71"/>
      <c r="O24" s="71"/>
    </row>
    <row r="25" spans="1:15" ht="30" customHeight="1">
      <c r="A25" s="262" t="s">
        <v>80</v>
      </c>
      <c r="B25" s="264" t="s">
        <v>103</v>
      </c>
      <c r="C25" s="26" t="s">
        <v>12</v>
      </c>
      <c r="D25" s="26" t="s">
        <v>102</v>
      </c>
      <c r="E25" s="26" t="s">
        <v>84</v>
      </c>
      <c r="F25" s="24" t="s">
        <v>34</v>
      </c>
      <c r="G25" s="201"/>
      <c r="H25" s="202"/>
      <c r="I25" s="208">
        <v>0</v>
      </c>
      <c r="J25" s="125">
        <f>800</f>
        <v>800</v>
      </c>
      <c r="K25" s="161">
        <f>I25+J25</f>
        <v>800</v>
      </c>
      <c r="L25" s="145"/>
      <c r="M25" s="70"/>
      <c r="N25" s="71"/>
      <c r="O25" s="71"/>
    </row>
    <row r="26" spans="1:15" ht="30" customHeight="1">
      <c r="A26" s="263"/>
      <c r="B26" s="266"/>
      <c r="C26" s="189" t="s">
        <v>12</v>
      </c>
      <c r="D26" s="189" t="s">
        <v>105</v>
      </c>
      <c r="E26" s="189" t="s">
        <v>84</v>
      </c>
      <c r="F26" s="188" t="s">
        <v>34</v>
      </c>
      <c r="G26" s="103"/>
      <c r="H26" s="104"/>
      <c r="I26" s="267">
        <v>15000</v>
      </c>
      <c r="J26" s="268">
        <v>0</v>
      </c>
      <c r="K26" s="161">
        <f>I26+J26</f>
        <v>15000</v>
      </c>
      <c r="L26" s="145"/>
      <c r="M26" s="70"/>
      <c r="N26" s="71"/>
      <c r="O26" s="71"/>
    </row>
    <row r="27" spans="1:15" ht="24" customHeight="1" thickBot="1">
      <c r="A27" s="204"/>
      <c r="B27" s="205"/>
      <c r="C27" s="83"/>
      <c r="D27" s="83"/>
      <c r="E27" s="83"/>
      <c r="F27" s="82"/>
      <c r="G27" s="206"/>
      <c r="H27" s="207"/>
      <c r="I27" s="199"/>
      <c r="J27" s="199"/>
      <c r="K27" s="178"/>
      <c r="L27" s="145"/>
      <c r="M27" s="70"/>
      <c r="N27" s="71"/>
      <c r="O27" s="71"/>
    </row>
    <row r="28" spans="1:15" ht="16.5" thickBot="1">
      <c r="A28" s="100"/>
      <c r="B28" s="203" t="s">
        <v>81</v>
      </c>
      <c r="C28" s="100"/>
      <c r="D28" s="101"/>
      <c r="E28" s="102"/>
      <c r="F28" s="100"/>
      <c r="G28" s="103"/>
      <c r="H28" s="104"/>
      <c r="I28" s="104">
        <f>I25+I26</f>
        <v>15000</v>
      </c>
      <c r="J28" s="70">
        <f>J25</f>
        <v>800</v>
      </c>
      <c r="K28" s="163">
        <f>K25+K26</f>
        <v>15800</v>
      </c>
      <c r="L28" s="145"/>
      <c r="M28" s="70"/>
      <c r="N28" s="71"/>
      <c r="O28" s="71"/>
    </row>
    <row r="29" spans="1:15" ht="16.5" thickBot="1">
      <c r="A29" s="73"/>
      <c r="B29" s="214" t="s">
        <v>13</v>
      </c>
      <c r="C29" s="214"/>
      <c r="D29" s="214"/>
      <c r="E29" s="214"/>
      <c r="F29" s="214"/>
      <c r="G29" s="64" t="e">
        <f>#REF!+#REF!</f>
        <v>#REF!</v>
      </c>
      <c r="H29" s="65" t="e">
        <f>H23</f>
        <v>#REF!</v>
      </c>
      <c r="I29" s="65">
        <f>I23+I28</f>
        <v>16299</v>
      </c>
      <c r="J29" s="66">
        <f>J23+J28</f>
        <v>1291.7</v>
      </c>
      <c r="K29" s="66">
        <f>K23+K28</f>
        <v>17590.7</v>
      </c>
      <c r="L29" s="146" t="e">
        <f>L23+#REF!+#REF!</f>
        <v>#REF!</v>
      </c>
      <c r="M29" s="67" t="e">
        <f>K29+L29</f>
        <v>#REF!</v>
      </c>
      <c r="N29" s="132"/>
      <c r="O29" s="132"/>
    </row>
    <row r="30" spans="1:15" ht="16.5" thickBot="1">
      <c r="A30" s="191" t="s">
        <v>26</v>
      </c>
      <c r="B30" s="232" t="s">
        <v>14</v>
      </c>
      <c r="C30" s="233"/>
      <c r="D30" s="233"/>
      <c r="E30" s="233"/>
      <c r="F30" s="234"/>
      <c r="G30" s="86"/>
      <c r="H30" s="87"/>
      <c r="I30" s="87"/>
      <c r="J30" s="87"/>
      <c r="K30" s="164"/>
      <c r="L30" s="145"/>
      <c r="M30" s="74"/>
      <c r="N30" s="132"/>
      <c r="O30" s="132"/>
    </row>
    <row r="31" spans="1:15" ht="15.75">
      <c r="A31" s="77" t="s">
        <v>11</v>
      </c>
      <c r="B31" s="235" t="s">
        <v>55</v>
      </c>
      <c r="C31" s="236"/>
      <c r="D31" s="236"/>
      <c r="E31" s="236"/>
      <c r="F31" s="237"/>
      <c r="G31" s="78"/>
      <c r="H31" s="79"/>
      <c r="I31" s="79"/>
      <c r="J31" s="79"/>
      <c r="K31" s="165"/>
      <c r="L31" s="145"/>
      <c r="M31" s="74"/>
      <c r="N31" s="132"/>
      <c r="O31" s="132"/>
    </row>
    <row r="32" spans="1:15" ht="16.5" thickBot="1">
      <c r="A32" s="25" t="s">
        <v>27</v>
      </c>
      <c r="B32" s="187" t="s">
        <v>65</v>
      </c>
      <c r="C32" s="188" t="s">
        <v>56</v>
      </c>
      <c r="D32" s="189" t="s">
        <v>58</v>
      </c>
      <c r="E32" s="188" t="s">
        <v>94</v>
      </c>
      <c r="F32" s="188" t="s">
        <v>16</v>
      </c>
      <c r="G32" s="84"/>
      <c r="H32" s="85"/>
      <c r="I32" s="190">
        <v>0</v>
      </c>
      <c r="J32" s="93">
        <f>299.8-44.8</f>
        <v>255</v>
      </c>
      <c r="K32" s="161">
        <f>I32+J32</f>
        <v>255</v>
      </c>
      <c r="L32" s="145"/>
      <c r="M32" s="74"/>
      <c r="N32" s="132"/>
      <c r="O32" s="132"/>
    </row>
    <row r="33" spans="1:15" ht="39" thickBot="1">
      <c r="A33" s="36" t="s">
        <v>98</v>
      </c>
      <c r="B33" s="81" t="s">
        <v>99</v>
      </c>
      <c r="C33" s="82" t="s">
        <v>56</v>
      </c>
      <c r="D33" s="83" t="s">
        <v>58</v>
      </c>
      <c r="E33" s="82" t="s">
        <v>94</v>
      </c>
      <c r="F33" s="82" t="s">
        <v>16</v>
      </c>
      <c r="G33" s="75"/>
      <c r="H33" s="76"/>
      <c r="I33" s="196">
        <v>0</v>
      </c>
      <c r="J33" s="124">
        <f>100-1.2</f>
        <v>98.8</v>
      </c>
      <c r="K33" s="161">
        <f>I33+J33</f>
        <v>98.8</v>
      </c>
      <c r="L33" s="145"/>
      <c r="M33" s="74"/>
      <c r="N33" s="132"/>
      <c r="O33" s="132"/>
    </row>
    <row r="34" spans="1:15" ht="16.5" thickBot="1">
      <c r="A34" s="56"/>
      <c r="B34" s="226" t="s">
        <v>57</v>
      </c>
      <c r="C34" s="226"/>
      <c r="D34" s="226"/>
      <c r="E34" s="226"/>
      <c r="F34" s="258"/>
      <c r="G34" s="75"/>
      <c r="H34" s="76"/>
      <c r="I34" s="171">
        <v>0</v>
      </c>
      <c r="J34" s="55">
        <f>J32+J33</f>
        <v>353.8</v>
      </c>
      <c r="K34" s="55">
        <f>K32+K33</f>
        <v>353.8</v>
      </c>
      <c r="L34" s="145"/>
      <c r="M34" s="74"/>
      <c r="N34" s="132"/>
      <c r="O34" s="132"/>
    </row>
    <row r="35" spans="1:15" ht="15.75">
      <c r="A35" s="185" t="s">
        <v>35</v>
      </c>
      <c r="B35" s="247" t="s">
        <v>104</v>
      </c>
      <c r="C35" s="248"/>
      <c r="D35" s="248"/>
      <c r="E35" s="248"/>
      <c r="F35" s="249"/>
      <c r="G35" s="179"/>
      <c r="H35" s="180"/>
      <c r="I35" s="181"/>
      <c r="J35" s="80"/>
      <c r="K35" s="165"/>
      <c r="L35" s="145"/>
      <c r="M35" s="74"/>
      <c r="N35" s="132"/>
      <c r="O35" s="132"/>
    </row>
    <row r="36" spans="1:15" ht="29.25" customHeight="1">
      <c r="A36" s="260" t="s">
        <v>36</v>
      </c>
      <c r="B36" s="259" t="s">
        <v>95</v>
      </c>
      <c r="C36" s="26" t="s">
        <v>12</v>
      </c>
      <c r="D36" s="26" t="s">
        <v>93</v>
      </c>
      <c r="E36" s="26" t="s">
        <v>94</v>
      </c>
      <c r="F36" s="26" t="s">
        <v>16</v>
      </c>
      <c r="G36" s="197"/>
      <c r="H36" s="198"/>
      <c r="I36" s="190">
        <v>0</v>
      </c>
      <c r="J36" s="93">
        <f>1000+43.4+23.6-637.5</f>
        <v>429.5</v>
      </c>
      <c r="K36" s="161">
        <f>I36+J36</f>
        <v>429.5</v>
      </c>
      <c r="L36" s="145"/>
      <c r="M36" s="74"/>
      <c r="N36" s="132"/>
      <c r="O36" s="132"/>
    </row>
    <row r="37" spans="1:15" ht="24.75" customHeight="1" thickBot="1">
      <c r="A37" s="261"/>
      <c r="B37" s="265"/>
      <c r="C37" s="200" t="s">
        <v>12</v>
      </c>
      <c r="D37" s="200" t="s">
        <v>101</v>
      </c>
      <c r="E37" s="200" t="s">
        <v>94</v>
      </c>
      <c r="F37" s="200" t="s">
        <v>16</v>
      </c>
      <c r="G37" s="197"/>
      <c r="H37" s="198"/>
      <c r="I37" s="269">
        <f>1615.7+637.4</f>
        <v>2253.1</v>
      </c>
      <c r="J37" s="123">
        <v>0</v>
      </c>
      <c r="K37" s="178">
        <f>I37+J37</f>
        <v>2253.1</v>
      </c>
      <c r="L37" s="145"/>
      <c r="M37" s="74"/>
      <c r="N37" s="132"/>
      <c r="O37" s="132"/>
    </row>
    <row r="38" spans="1:15" ht="15.75" thickBot="1">
      <c r="A38" s="182"/>
      <c r="B38" s="244" t="s">
        <v>96</v>
      </c>
      <c r="C38" s="250"/>
      <c r="D38" s="250"/>
      <c r="E38" s="250"/>
      <c r="F38" s="251"/>
      <c r="G38" s="179"/>
      <c r="H38" s="180"/>
      <c r="I38" s="171">
        <f>I36+I37</f>
        <v>2253.1</v>
      </c>
      <c r="J38" s="55">
        <f>J37+J36</f>
        <v>429.5</v>
      </c>
      <c r="K38" s="166">
        <f>I38+J38</f>
        <v>2682.6</v>
      </c>
      <c r="L38" s="145"/>
      <c r="M38" s="74"/>
      <c r="N38" s="132"/>
      <c r="O38" s="132"/>
    </row>
    <row r="39" spans="1:15" s="7" customFormat="1" ht="15">
      <c r="A39" s="192" t="s">
        <v>38</v>
      </c>
      <c r="B39" s="255" t="s">
        <v>18</v>
      </c>
      <c r="C39" s="256"/>
      <c r="D39" s="256"/>
      <c r="E39" s="256"/>
      <c r="F39" s="257"/>
      <c r="G39" s="193"/>
      <c r="H39" s="193"/>
      <c r="I39" s="181"/>
      <c r="J39" s="80"/>
      <c r="K39" s="165"/>
      <c r="L39" s="147"/>
      <c r="M39" s="48"/>
      <c r="N39" s="133"/>
      <c r="O39" s="133"/>
    </row>
    <row r="40" spans="1:15" s="7" customFormat="1" ht="26.25" customHeight="1">
      <c r="A40" s="108" t="s">
        <v>91</v>
      </c>
      <c r="B40" s="109" t="s">
        <v>66</v>
      </c>
      <c r="C40" s="24" t="s">
        <v>19</v>
      </c>
      <c r="D40" s="110" t="s">
        <v>37</v>
      </c>
      <c r="E40" s="24" t="s">
        <v>94</v>
      </c>
      <c r="F40" s="24" t="s">
        <v>16</v>
      </c>
      <c r="G40" s="111"/>
      <c r="H40" s="112"/>
      <c r="I40" s="183">
        <v>0</v>
      </c>
      <c r="J40" s="127">
        <f>244.9-28.9-37.2</f>
        <v>178.8</v>
      </c>
      <c r="K40" s="184">
        <f>I40+J40</f>
        <v>178.8</v>
      </c>
      <c r="L40" s="148">
        <v>0</v>
      </c>
      <c r="M40" s="54">
        <f>K40+L40</f>
        <v>178.8</v>
      </c>
      <c r="N40" s="134"/>
      <c r="O40" s="134"/>
    </row>
    <row r="41" spans="1:15" s="7" customFormat="1" ht="45" customHeight="1" thickBot="1">
      <c r="A41" s="117" t="s">
        <v>92</v>
      </c>
      <c r="B41" s="118" t="s">
        <v>83</v>
      </c>
      <c r="C41" s="38" t="s">
        <v>19</v>
      </c>
      <c r="D41" s="119" t="s">
        <v>37</v>
      </c>
      <c r="E41" s="38" t="s">
        <v>94</v>
      </c>
      <c r="F41" s="38" t="s">
        <v>16</v>
      </c>
      <c r="G41" s="89"/>
      <c r="H41" s="120"/>
      <c r="I41" s="126">
        <v>0</v>
      </c>
      <c r="J41" s="124">
        <f>700-700</f>
        <v>0</v>
      </c>
      <c r="K41" s="178">
        <f>I41+J41</f>
        <v>0</v>
      </c>
      <c r="L41" s="149"/>
      <c r="M41" s="107"/>
      <c r="N41" s="134"/>
      <c r="O41" s="134"/>
    </row>
    <row r="42" spans="1:15" s="7" customFormat="1" ht="15.75" thickBot="1">
      <c r="A42" s="88"/>
      <c r="B42" s="213" t="s">
        <v>20</v>
      </c>
      <c r="C42" s="238"/>
      <c r="D42" s="238"/>
      <c r="E42" s="238"/>
      <c r="F42" s="239"/>
      <c r="G42" s="89"/>
      <c r="H42" s="90" t="e">
        <f>#REF!</f>
        <v>#REF!</v>
      </c>
      <c r="I42" s="90">
        <f>I40+I41</f>
        <v>0</v>
      </c>
      <c r="J42" s="55">
        <f>J40+J41</f>
        <v>178.8</v>
      </c>
      <c r="K42" s="166">
        <f>K40+K41</f>
        <v>178.8</v>
      </c>
      <c r="L42" s="150" t="e">
        <f>#REF!+#REF!+#REF!+#REF!+L40+#REF!+#REF!+#REF!</f>
        <v>#REF!</v>
      </c>
      <c r="M42" s="50" t="e">
        <f>K42+L42</f>
        <v>#REF!</v>
      </c>
      <c r="N42" s="132"/>
      <c r="O42" s="132"/>
    </row>
    <row r="43" spans="1:15" s="7" customFormat="1" ht="15.75" customHeight="1" hidden="1" thickBot="1">
      <c r="A43" s="68"/>
      <c r="B43" s="210" t="s">
        <v>17</v>
      </c>
      <c r="C43" s="211"/>
      <c r="D43" s="211"/>
      <c r="E43" s="211"/>
      <c r="F43" s="212"/>
      <c r="G43" s="69" t="e">
        <f>#REF!+#REF!+G42</f>
        <v>#REF!</v>
      </c>
      <c r="H43" s="70" t="e">
        <f>H42</f>
        <v>#REF!</v>
      </c>
      <c r="I43" s="71"/>
      <c r="J43" s="71"/>
      <c r="K43" s="167"/>
      <c r="L43" s="151"/>
      <c r="M43" s="72"/>
      <c r="N43" s="135"/>
      <c r="O43" s="135"/>
    </row>
    <row r="44" spans="1:15" s="7" customFormat="1" ht="15.75" customHeight="1" thickBot="1">
      <c r="A44" s="194"/>
      <c r="B44" s="252" t="s">
        <v>52</v>
      </c>
      <c r="C44" s="253"/>
      <c r="D44" s="253"/>
      <c r="E44" s="253"/>
      <c r="F44" s="254"/>
      <c r="G44" s="195"/>
      <c r="H44" s="66"/>
      <c r="I44" s="55">
        <f>I34+I42+I38</f>
        <v>2253.1</v>
      </c>
      <c r="J44" s="55">
        <f>J34+J42+J38</f>
        <v>962.1</v>
      </c>
      <c r="K44" s="55">
        <f>K34+K42+K38</f>
        <v>3215.2</v>
      </c>
      <c r="L44" s="152" t="e">
        <f>#REF!+#REF!+#REF!+#REF!</f>
        <v>#REF!</v>
      </c>
      <c r="M44" s="40" t="e">
        <f>K44+L44</f>
        <v>#REF!</v>
      </c>
      <c r="N44" s="136"/>
      <c r="O44" s="136"/>
    </row>
    <row r="45" spans="1:15" s="7" customFormat="1" ht="15.75" thickBot="1">
      <c r="A45" s="41" t="s">
        <v>38</v>
      </c>
      <c r="B45" s="222" t="s">
        <v>39</v>
      </c>
      <c r="C45" s="222"/>
      <c r="D45" s="222"/>
      <c r="E45" s="222"/>
      <c r="F45" s="223"/>
      <c r="G45" s="67"/>
      <c r="H45" s="66"/>
      <c r="I45" s="55"/>
      <c r="J45" s="55"/>
      <c r="K45" s="166"/>
      <c r="L45" s="153"/>
      <c r="M45" s="51"/>
      <c r="N45" s="133"/>
      <c r="O45" s="133"/>
    </row>
    <row r="46" spans="1:15" s="7" customFormat="1" ht="15">
      <c r="A46" s="43" t="s">
        <v>40</v>
      </c>
      <c r="B46" s="44" t="s">
        <v>41</v>
      </c>
      <c r="C46" s="45"/>
      <c r="D46" s="45"/>
      <c r="E46" s="45"/>
      <c r="F46" s="45"/>
      <c r="G46" s="121"/>
      <c r="H46" s="122"/>
      <c r="I46" s="122"/>
      <c r="J46" s="122"/>
      <c r="K46" s="177"/>
      <c r="L46" s="147"/>
      <c r="M46" s="48"/>
      <c r="N46" s="133"/>
      <c r="O46" s="133"/>
    </row>
    <row r="47" spans="1:15" s="7" customFormat="1" ht="15">
      <c r="A47" s="25" t="s">
        <v>42</v>
      </c>
      <c r="B47" s="34" t="s">
        <v>54</v>
      </c>
      <c r="C47" s="98" t="s">
        <v>43</v>
      </c>
      <c r="D47" s="99" t="s">
        <v>44</v>
      </c>
      <c r="E47" s="98" t="s">
        <v>94</v>
      </c>
      <c r="F47" s="24"/>
      <c r="G47" s="46"/>
      <c r="H47" s="27"/>
      <c r="I47" s="27">
        <f>I50+I53</f>
        <v>5373.2</v>
      </c>
      <c r="J47" s="27">
        <f>J48+J49+J50+J51</f>
        <v>5144.299999999999</v>
      </c>
      <c r="K47" s="162"/>
      <c r="L47" s="144">
        <v>0</v>
      </c>
      <c r="M47" s="27">
        <f>K47+L47</f>
        <v>0</v>
      </c>
      <c r="N47" s="71"/>
      <c r="O47" s="71"/>
    </row>
    <row r="48" spans="1:15" s="7" customFormat="1" ht="15">
      <c r="A48" s="28"/>
      <c r="B48" s="52" t="s">
        <v>67</v>
      </c>
      <c r="C48" s="24" t="s">
        <v>43</v>
      </c>
      <c r="D48" s="26" t="s">
        <v>44</v>
      </c>
      <c r="E48" s="24" t="s">
        <v>94</v>
      </c>
      <c r="F48" s="24" t="s">
        <v>34</v>
      </c>
      <c r="G48" s="46"/>
      <c r="H48" s="27"/>
      <c r="I48" s="93">
        <v>0</v>
      </c>
      <c r="J48" s="93">
        <f>1165.9-1165.9</f>
        <v>0</v>
      </c>
      <c r="K48" s="161">
        <f aca="true" t="shared" si="0" ref="K48:K56">I48+J48</f>
        <v>0</v>
      </c>
      <c r="L48" s="148">
        <v>0</v>
      </c>
      <c r="M48" s="53">
        <f>K48+L48</f>
        <v>0</v>
      </c>
      <c r="N48" s="137"/>
      <c r="O48" s="137"/>
    </row>
    <row r="49" spans="1:15" s="7" customFormat="1" ht="15">
      <c r="A49" s="28"/>
      <c r="B49" s="106" t="s">
        <v>76</v>
      </c>
      <c r="C49" s="24" t="s">
        <v>43</v>
      </c>
      <c r="D49" s="26" t="s">
        <v>44</v>
      </c>
      <c r="E49" s="24" t="s">
        <v>94</v>
      </c>
      <c r="F49" s="24" t="s">
        <v>16</v>
      </c>
      <c r="G49" s="46"/>
      <c r="H49" s="27"/>
      <c r="I49" s="93">
        <v>0</v>
      </c>
      <c r="J49" s="93">
        <v>1823</v>
      </c>
      <c r="K49" s="161">
        <f t="shared" si="0"/>
        <v>1823</v>
      </c>
      <c r="L49" s="154"/>
      <c r="M49" s="97"/>
      <c r="N49" s="137"/>
      <c r="O49" s="137"/>
    </row>
    <row r="50" spans="1:15" s="7" customFormat="1" ht="27">
      <c r="A50" s="28"/>
      <c r="B50" s="106" t="s">
        <v>77</v>
      </c>
      <c r="C50" s="24" t="s">
        <v>43</v>
      </c>
      <c r="D50" s="26" t="s">
        <v>44</v>
      </c>
      <c r="E50" s="24" t="s">
        <v>94</v>
      </c>
      <c r="F50" s="24" t="s">
        <v>16</v>
      </c>
      <c r="G50" s="74"/>
      <c r="H50" s="70"/>
      <c r="I50" s="93">
        <v>0</v>
      </c>
      <c r="J50" s="93">
        <f>1885+823+450+5.2+158.1</f>
        <v>3321.2999999999997</v>
      </c>
      <c r="K50" s="161">
        <f t="shared" si="0"/>
        <v>3321.2999999999997</v>
      </c>
      <c r="L50" s="154"/>
      <c r="M50" s="97"/>
      <c r="N50" s="137"/>
      <c r="O50" s="137"/>
    </row>
    <row r="51" spans="1:15" s="7" customFormat="1" ht="27">
      <c r="A51" s="28"/>
      <c r="B51" s="106" t="s">
        <v>82</v>
      </c>
      <c r="C51" s="24" t="s">
        <v>43</v>
      </c>
      <c r="D51" s="26" t="s">
        <v>44</v>
      </c>
      <c r="E51" s="24" t="s">
        <v>97</v>
      </c>
      <c r="F51" s="24" t="s">
        <v>34</v>
      </c>
      <c r="G51" s="74"/>
      <c r="H51" s="70"/>
      <c r="I51" s="93">
        <v>0</v>
      </c>
      <c r="J51" s="93">
        <v>0</v>
      </c>
      <c r="K51" s="161">
        <f t="shared" si="0"/>
        <v>0</v>
      </c>
      <c r="L51" s="154"/>
      <c r="M51" s="97"/>
      <c r="N51" s="137"/>
      <c r="O51" s="137"/>
    </row>
    <row r="52" spans="1:15" s="7" customFormat="1" ht="15">
      <c r="A52" s="28"/>
      <c r="B52" s="52" t="s">
        <v>88</v>
      </c>
      <c r="C52" s="24" t="s">
        <v>43</v>
      </c>
      <c r="D52" s="26" t="s">
        <v>44</v>
      </c>
      <c r="E52" s="24" t="s">
        <v>94</v>
      </c>
      <c r="F52" s="24" t="s">
        <v>16</v>
      </c>
      <c r="G52" s="121"/>
      <c r="H52" s="122"/>
      <c r="I52" s="127">
        <v>0</v>
      </c>
      <c r="J52" s="127">
        <f>357.1-357.1</f>
        <v>0</v>
      </c>
      <c r="K52" s="161">
        <f t="shared" si="0"/>
        <v>0</v>
      </c>
      <c r="L52" s="154"/>
      <c r="M52" s="97"/>
      <c r="N52" s="137"/>
      <c r="O52" s="137"/>
    </row>
    <row r="53" spans="1:15" s="7" customFormat="1" ht="40.5">
      <c r="A53" s="28"/>
      <c r="B53" s="186" t="s">
        <v>90</v>
      </c>
      <c r="C53" s="172" t="s">
        <v>43</v>
      </c>
      <c r="D53" s="173" t="s">
        <v>89</v>
      </c>
      <c r="E53" s="172" t="s">
        <v>94</v>
      </c>
      <c r="F53" s="172" t="s">
        <v>16</v>
      </c>
      <c r="G53" s="74"/>
      <c r="H53" s="70"/>
      <c r="I53" s="27">
        <f>I54+I55</f>
        <v>5373.2</v>
      </c>
      <c r="J53" s="93">
        <v>0</v>
      </c>
      <c r="K53" s="162">
        <f t="shared" si="0"/>
        <v>5373.2</v>
      </c>
      <c r="L53" s="154"/>
      <c r="M53" s="97"/>
      <c r="N53" s="137"/>
      <c r="O53" s="137"/>
    </row>
    <row r="54" spans="1:15" s="7" customFormat="1" ht="27">
      <c r="A54" s="43"/>
      <c r="B54" s="106" t="s">
        <v>77</v>
      </c>
      <c r="C54" s="24" t="s">
        <v>43</v>
      </c>
      <c r="D54" s="26" t="s">
        <v>89</v>
      </c>
      <c r="E54" s="24" t="s">
        <v>94</v>
      </c>
      <c r="F54" s="24" t="s">
        <v>16</v>
      </c>
      <c r="G54" s="121"/>
      <c r="H54" s="122"/>
      <c r="I54" s="127">
        <f>1884.7+1665.5</f>
        <v>3550.2</v>
      </c>
      <c r="J54" s="127">
        <v>0</v>
      </c>
      <c r="K54" s="161">
        <f t="shared" si="0"/>
        <v>3550.2</v>
      </c>
      <c r="L54" s="154"/>
      <c r="M54" s="97"/>
      <c r="N54" s="137"/>
      <c r="O54" s="137"/>
    </row>
    <row r="55" spans="1:15" s="7" customFormat="1" ht="15.75" thickBot="1">
      <c r="A55" s="176"/>
      <c r="B55" s="174" t="s">
        <v>76</v>
      </c>
      <c r="C55" s="82" t="s">
        <v>43</v>
      </c>
      <c r="D55" s="83" t="s">
        <v>89</v>
      </c>
      <c r="E55" s="82" t="s">
        <v>94</v>
      </c>
      <c r="F55" s="82" t="s">
        <v>16</v>
      </c>
      <c r="G55" s="175"/>
      <c r="H55" s="55"/>
      <c r="I55" s="124">
        <v>1823</v>
      </c>
      <c r="J55" s="124">
        <v>0</v>
      </c>
      <c r="K55" s="178">
        <f t="shared" si="0"/>
        <v>1823</v>
      </c>
      <c r="L55" s="154"/>
      <c r="M55" s="97"/>
      <c r="N55" s="137"/>
      <c r="O55" s="137"/>
    </row>
    <row r="56" spans="1:15" s="7" customFormat="1" ht="15.75" thickBot="1">
      <c r="A56" s="17"/>
      <c r="B56" s="226" t="s">
        <v>50</v>
      </c>
      <c r="C56" s="226"/>
      <c r="D56" s="226"/>
      <c r="E56" s="226"/>
      <c r="F56" s="227"/>
      <c r="G56" s="175"/>
      <c r="H56" s="55"/>
      <c r="I56" s="55">
        <f>I50+I53</f>
        <v>5373.2</v>
      </c>
      <c r="J56" s="55">
        <f>J48+J49+J50+J51+J52+J53</f>
        <v>5144.299999999999</v>
      </c>
      <c r="K56" s="177">
        <f t="shared" si="0"/>
        <v>10517.5</v>
      </c>
      <c r="L56" s="152" t="e">
        <f>#REF!</f>
        <v>#REF!</v>
      </c>
      <c r="M56" s="40" t="e">
        <f>K56+L56</f>
        <v>#REF!</v>
      </c>
      <c r="N56" s="136"/>
      <c r="O56" s="136"/>
    </row>
    <row r="57" spans="1:15" s="7" customFormat="1" ht="15.75" thickBot="1">
      <c r="A57" s="41" t="s">
        <v>45</v>
      </c>
      <c r="B57" s="222" t="s">
        <v>46</v>
      </c>
      <c r="C57" s="222"/>
      <c r="D57" s="222"/>
      <c r="E57" s="222"/>
      <c r="F57" s="223"/>
      <c r="G57" s="67"/>
      <c r="H57" s="66"/>
      <c r="I57" s="66"/>
      <c r="J57" s="66"/>
      <c r="K57" s="168"/>
      <c r="L57" s="155"/>
      <c r="M57" s="42"/>
      <c r="N57" s="138"/>
      <c r="O57" s="138"/>
    </row>
    <row r="58" spans="1:15" s="7" customFormat="1" ht="15.75" thickBot="1">
      <c r="A58" s="36" t="s">
        <v>47</v>
      </c>
      <c r="B58" s="37" t="s">
        <v>48</v>
      </c>
      <c r="C58" s="38" t="s">
        <v>49</v>
      </c>
      <c r="D58" s="38" t="s">
        <v>72</v>
      </c>
      <c r="E58" s="38" t="s">
        <v>94</v>
      </c>
      <c r="F58" s="39" t="s">
        <v>16</v>
      </c>
      <c r="G58" s="175"/>
      <c r="H58" s="55"/>
      <c r="I58" s="124">
        <v>0</v>
      </c>
      <c r="J58" s="124">
        <f>513+60-26.3</f>
        <v>546.7</v>
      </c>
      <c r="K58" s="161">
        <f>I58+J58</f>
        <v>546.7</v>
      </c>
      <c r="L58" s="156">
        <v>0</v>
      </c>
      <c r="M58" s="49">
        <f>K58+L58</f>
        <v>546.7</v>
      </c>
      <c r="N58" s="139"/>
      <c r="O58" s="139"/>
    </row>
    <row r="59" spans="1:15" s="7" customFormat="1" ht="15.75" thickBot="1">
      <c r="A59" s="17"/>
      <c r="B59" s="224" t="s">
        <v>51</v>
      </c>
      <c r="C59" s="224"/>
      <c r="D59" s="224"/>
      <c r="E59" s="224"/>
      <c r="F59" s="225"/>
      <c r="G59" s="35"/>
      <c r="H59" s="33"/>
      <c r="I59" s="33">
        <f>I58</f>
        <v>0</v>
      </c>
      <c r="J59" s="33">
        <f>J58</f>
        <v>546.7</v>
      </c>
      <c r="K59" s="169">
        <f>K58</f>
        <v>546.7</v>
      </c>
      <c r="L59" s="157">
        <f>L58</f>
        <v>0</v>
      </c>
      <c r="M59" s="33">
        <f>M58</f>
        <v>546.7</v>
      </c>
      <c r="N59" s="136"/>
      <c r="O59" s="136"/>
    </row>
    <row r="60" spans="1:15" s="7" customFormat="1" ht="16.5" customHeight="1" thickBot="1">
      <c r="A60" s="18"/>
      <c r="B60" s="11" t="s">
        <v>28</v>
      </c>
      <c r="C60" s="11"/>
      <c r="D60" s="11"/>
      <c r="E60" s="11"/>
      <c r="F60" s="11"/>
      <c r="G60" s="12"/>
      <c r="H60" s="20" t="e">
        <f>H43+#REF!+#REF!</f>
        <v>#REF!</v>
      </c>
      <c r="I60" s="21">
        <f>I44+I56+I59</f>
        <v>7626.299999999999</v>
      </c>
      <c r="J60" s="21">
        <f>J44+J56+J59</f>
        <v>6653.099999999999</v>
      </c>
      <c r="K60" s="170">
        <f>I60+J60</f>
        <v>14279.399999999998</v>
      </c>
      <c r="L60" s="158" t="e">
        <f>L56</f>
        <v>#REF!</v>
      </c>
      <c r="M60" s="21" t="e">
        <f>K60+L60</f>
        <v>#REF!</v>
      </c>
      <c r="N60" s="140"/>
      <c r="O60" s="140"/>
    </row>
    <row r="61" spans="1:15" s="8" customFormat="1" ht="16.5" thickBot="1" thickTop="1">
      <c r="A61" s="19"/>
      <c r="B61" s="241" t="s">
        <v>21</v>
      </c>
      <c r="C61" s="242"/>
      <c r="D61" s="242"/>
      <c r="E61" s="242"/>
      <c r="F61" s="243"/>
      <c r="G61" s="23" t="e">
        <f>G29+G43+G42+#REF!</f>
        <v>#REF!</v>
      </c>
      <c r="H61" s="23" t="e">
        <f>H29+H60</f>
        <v>#REF!</v>
      </c>
      <c r="I61" s="22">
        <f>I29+I60</f>
        <v>23925.3</v>
      </c>
      <c r="J61" s="22">
        <f>J29+J60</f>
        <v>7944.799999999999</v>
      </c>
      <c r="K61" s="22">
        <f>I61+J61</f>
        <v>31870.1</v>
      </c>
      <c r="L61" s="22" t="e">
        <f>L29+L60</f>
        <v>#REF!</v>
      </c>
      <c r="M61" s="22" t="e">
        <f>K61+L61</f>
        <v>#REF!</v>
      </c>
      <c r="N61" s="141"/>
      <c r="O61" s="141"/>
    </row>
    <row r="62" spans="1:10" ht="15">
      <c r="A62" s="9"/>
      <c r="B62" s="9"/>
      <c r="C62" s="10"/>
      <c r="D62" s="10"/>
      <c r="E62" s="10"/>
      <c r="F62" s="10"/>
      <c r="G62" s="10"/>
      <c r="H62" s="10"/>
      <c r="I62" s="10"/>
      <c r="J62" s="10"/>
    </row>
  </sheetData>
  <mergeCells count="44">
    <mergeCell ref="A36:A37"/>
    <mergeCell ref="B61:F61"/>
    <mergeCell ref="D5:M5"/>
    <mergeCell ref="B16:B17"/>
    <mergeCell ref="B19:E19"/>
    <mergeCell ref="D16:D17"/>
    <mergeCell ref="E16:E17"/>
    <mergeCell ref="C16:C17"/>
    <mergeCell ref="B30:F30"/>
    <mergeCell ref="B35:F35"/>
    <mergeCell ref="B57:F57"/>
    <mergeCell ref="D8:K8"/>
    <mergeCell ref="D1:M1"/>
    <mergeCell ref="C2:M2"/>
    <mergeCell ref="B4:M4"/>
    <mergeCell ref="B3:M3"/>
    <mergeCell ref="M16:M17"/>
    <mergeCell ref="I16:J16"/>
    <mergeCell ref="K16:K17"/>
    <mergeCell ref="B36:B37"/>
    <mergeCell ref="B59:F59"/>
    <mergeCell ref="B56:F56"/>
    <mergeCell ref="B45:F45"/>
    <mergeCell ref="B29:F29"/>
    <mergeCell ref="B44:F44"/>
    <mergeCell ref="B43:F43"/>
    <mergeCell ref="B42:F42"/>
    <mergeCell ref="B39:F39"/>
    <mergeCell ref="B31:F31"/>
    <mergeCell ref="B38:F38"/>
    <mergeCell ref="C6:M6"/>
    <mergeCell ref="K15:M15"/>
    <mergeCell ref="A14:K14"/>
    <mergeCell ref="A13:K13"/>
    <mergeCell ref="A11:K11"/>
    <mergeCell ref="A12:K12"/>
    <mergeCell ref="D7:K7"/>
    <mergeCell ref="F16:F17"/>
    <mergeCell ref="B34:F34"/>
    <mergeCell ref="A16:A17"/>
    <mergeCell ref="B24:E24"/>
    <mergeCell ref="B18:F18"/>
    <mergeCell ref="A25:A26"/>
    <mergeCell ref="B25:B2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shlykova</cp:lastModifiedBy>
  <cp:lastPrinted>2013-12-12T12:35:45Z</cp:lastPrinted>
  <dcterms:created xsi:type="dcterms:W3CDTF">2008-08-28T13:16:53Z</dcterms:created>
  <dcterms:modified xsi:type="dcterms:W3CDTF">2013-12-27T13:48:57Z</dcterms:modified>
  <cp:category/>
  <cp:version/>
  <cp:contentType/>
  <cp:contentStatus/>
</cp:coreProperties>
</file>