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activeTab="0"/>
  </bookViews>
  <sheets>
    <sheet name="сентябрь" sheetId="1" r:id="rId1"/>
  </sheets>
  <definedNames>
    <definedName name="_xlnm._FilterDatabase" localSheetId="0" hidden="1">'сентябрь'!$A$16:$I$349</definedName>
    <definedName name="_xlnm.Print_Titles" localSheetId="0">'сентябрь'!$16:$17</definedName>
    <definedName name="_xlnm.Print_Area" localSheetId="0">'сентябрь'!$A$1:$K$349</definedName>
  </definedNames>
  <calcPr fullCalcOnLoad="1"/>
</workbook>
</file>

<file path=xl/sharedStrings.xml><?xml version="1.0" encoding="utf-8"?>
<sst xmlns="http://schemas.openxmlformats.org/spreadsheetml/2006/main" count="1753" uniqueCount="370">
  <si>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</si>
  <si>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</si>
  <si>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</si>
  <si>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</si>
  <si>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</si>
  <si>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</si>
  <si>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</si>
  <si>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</si>
  <si>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</si>
  <si>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</si>
  <si>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</si>
  <si>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</si>
  <si>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</si>
  <si>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8</t>
  </si>
  <si>
    <t>9</t>
  </si>
  <si>
    <t>01</t>
  </si>
  <si>
    <t>002</t>
  </si>
  <si>
    <t/>
  </si>
  <si>
    <t>1.1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</si>
  <si>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</si>
  <si>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</si>
  <si>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</si>
  <si>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</si>
  <si>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</si>
  <si>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</si>
  <si>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</si>
  <si>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</si>
  <si>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</si>
  <si>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</si>
  <si>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</si>
  <si>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</si>
  <si>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</si>
  <si>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 и средства массовой информации</t>
  </si>
  <si>
    <t>Физическая культура и спорт</t>
  </si>
  <si>
    <t>Социальная политика</t>
  </si>
  <si>
    <t>Культура</t>
  </si>
  <si>
    <t>2.1</t>
  </si>
  <si>
    <t>921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</si>
  <si>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</si>
  <si>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</si>
  <si>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УТВЕРЖДЕНА</t>
  </si>
  <si>
    <t>Пенсионное обеспечение</t>
  </si>
  <si>
    <t>решением совета депутатов</t>
  </si>
  <si>
    <t>Другие вопросы в области жилищно-коммунального хозяйства</t>
  </si>
  <si>
    <t xml:space="preserve">Другие вопросы в области культуры, кинематографии </t>
  </si>
  <si>
    <t>Массовый  спорт</t>
  </si>
  <si>
    <t>Обслуживание внутреннего государственного и муниципального долга</t>
  </si>
  <si>
    <t>Жилищное хозяйство</t>
  </si>
  <si>
    <t>Дорожное хозяйство (дорожные фонды)</t>
  </si>
  <si>
    <t>Администрация муниципального образования Мгинское городское поселение  Кировского муниципального района Ленинградской области</t>
  </si>
  <si>
    <t>муниципального образования Мгинское городское поселение</t>
  </si>
  <si>
    <t xml:space="preserve"> Кировского муниципального района Ленинградской области</t>
  </si>
  <si>
    <t>Обеспечение деятельности органов местного самоуправления</t>
  </si>
  <si>
    <t>Обеспечение деятельности представительных органов муниципальных образований</t>
  </si>
  <si>
    <t>Обеспечение деятельности аппаратов органов местного самоуправления</t>
  </si>
  <si>
    <t>Обеспечение деятельности Главы местной администрации</t>
  </si>
  <si>
    <t>Непрограммные расходы органов местного самоуправления</t>
  </si>
  <si>
    <t>Непрограммные расходы</t>
  </si>
  <si>
    <t xml:space="preserve">Непрограммные расходы </t>
  </si>
  <si>
    <t>2</t>
  </si>
  <si>
    <t>10</t>
  </si>
  <si>
    <t>98 9 09 96110</t>
  </si>
  <si>
    <t>98 0 00 00000</t>
  </si>
  <si>
    <t>98 9 00 00000</t>
  </si>
  <si>
    <t>98 9 09 00000</t>
  </si>
  <si>
    <t>98 9 09 96010</t>
  </si>
  <si>
    <t>98 9 09 10050</t>
  </si>
  <si>
    <t>98 9 09 10030</t>
  </si>
  <si>
    <t>98 9 09 10100</t>
  </si>
  <si>
    <t>98 9 09 10300</t>
  </si>
  <si>
    <t>98 9 09 10310</t>
  </si>
  <si>
    <t>98 9 09 10410</t>
  </si>
  <si>
    <t>98 9 09 96030</t>
  </si>
  <si>
    <t>98 9  09 96030</t>
  </si>
  <si>
    <t>98 0  00 00000</t>
  </si>
  <si>
    <t xml:space="preserve">98 9 09 00000 </t>
  </si>
  <si>
    <t>98 9 09 51180</t>
  </si>
  <si>
    <t>98 9 09 10350</t>
  </si>
  <si>
    <t>98 0 00  00000</t>
  </si>
  <si>
    <t>98 9 09 15000</t>
  </si>
  <si>
    <t>98 9 09 06300</t>
  </si>
  <si>
    <t>98 9 09 03080</t>
  </si>
  <si>
    <t>98 9 09 10010</t>
  </si>
  <si>
    <t>98 9 09 96090</t>
  </si>
  <si>
    <t>67 3 09 00000</t>
  </si>
  <si>
    <t>67 5 00 00000</t>
  </si>
  <si>
    <t>67 4 09 00000</t>
  </si>
  <si>
    <t>67 0 00 00000</t>
  </si>
  <si>
    <t xml:space="preserve">Обучение  должностных лиц и специалистов по гражданской обороне </t>
  </si>
  <si>
    <t>98 9 09 96040</t>
  </si>
  <si>
    <t xml:space="preserve">Мероприятия по содержанию  дорог общего пользования </t>
  </si>
  <si>
    <t xml:space="preserve">Осуществление полномочий Кировского района на мероприятия по содержанию автомобильных дорог </t>
  </si>
  <si>
    <t>Мероприятия по обустройству  дорог, организации и обеспечению безопасности движения</t>
  </si>
  <si>
    <t xml:space="preserve">Осуществление полномочий поселений по муниципальному жилищному контролю </t>
  </si>
  <si>
    <t xml:space="preserve">Резервный фонд администрации муниципального образования </t>
  </si>
  <si>
    <t>Премирование по постановлению администрации в связи с юбилеем и вне системы оплаты труда</t>
  </si>
  <si>
    <t xml:space="preserve">Расчеты за услуги по начислению и сбору платы за найм </t>
  </si>
  <si>
    <t xml:space="preserve">Содержание и обслуживание объектов имущества казны муниципального образования 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</si>
  <si>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</si>
  <si>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Осуществление части полномочий поселений по владению, пользованию и распоряжению имуществом </t>
  </si>
  <si>
    <t xml:space="preserve">Мероприятия по землеустройству и землепользованию </t>
  </si>
  <si>
    <t xml:space="preserve">Мероприятия в области жилищного хозяйства 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</si>
  <si>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</si>
  <si>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</si>
  <si>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 xml:space="preserve">Процентные платежи по муниципальному долгу </t>
  </si>
  <si>
    <t>Образование</t>
  </si>
  <si>
    <t>98 9 09 06070</t>
  </si>
  <si>
    <t xml:space="preserve">Субсидии юридическим лицам, организующим временное трудоустройство несовершеннолетних граждан в возрасте от 14 до 18 лет в свободное от учебы время </t>
  </si>
  <si>
    <t xml:space="preserve">Организация и проведение мероприятий в сфере культуры </t>
  </si>
  <si>
    <t xml:space="preserve">Доплаты к пенсиям муниципальных служащих </t>
  </si>
  <si>
    <t>87 0 00 00000</t>
  </si>
  <si>
    <t>Муниципальная программа "Благоустройство и содержание территории и объектов муниципального образования Мгинское городское поселение Кировского муниципального района Ленинградской области"</t>
  </si>
  <si>
    <t>78 0 00 00000</t>
  </si>
  <si>
    <t xml:space="preserve">Расходы на уличное освещение </t>
  </si>
  <si>
    <t xml:space="preserve">Расходы на озеленение </t>
  </si>
  <si>
    <t xml:space="preserve">Организация и содержание мест захоронения </t>
  </si>
  <si>
    <t xml:space="preserve">Организация сбора и вывоза бытовых отходов и мусора </t>
  </si>
  <si>
    <t>Муниципальная программа "Жилищно-коммунальное хозяйство и техническое обеспечение на территории  муниципального образования Мгинское городское поселение  Кировского муниципального района Ленинградской области"</t>
  </si>
  <si>
    <t>4М 0 00 00000</t>
  </si>
  <si>
    <t>98 9 09 10040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</si>
  <si>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</si>
  <si>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cовет депутатов муниципального образования Мгинское городское поселение  Кировского муниципального района Ленинградской области</t>
  </si>
  <si>
    <t>администрация муниципального образования Мгинское городское поселение Кировского муниципального района Ленинградской области</t>
  </si>
  <si>
    <t>03</t>
  </si>
  <si>
    <t>04</t>
  </si>
  <si>
    <t>05</t>
  </si>
  <si>
    <t>07</t>
  </si>
  <si>
    <t>08</t>
  </si>
  <si>
    <t>11</t>
  </si>
  <si>
    <t>13</t>
  </si>
  <si>
    <t>02</t>
  </si>
  <si>
    <t>12</t>
  </si>
  <si>
    <t>09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</si>
  <si>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</si>
  <si>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</si>
  <si>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Молодежная политика </t>
  </si>
  <si>
    <t xml:space="preserve">Осуществление части полномочий поселений по формированию, утверждению, исполнению  бюджета </t>
  </si>
  <si>
    <t>1М 0 00 00000</t>
  </si>
  <si>
    <t>Муниципальная программа "Формирование комфортной городской среды муниципального образования Мгинское городское поселение Кировского муниципального района Ленинградской области "</t>
  </si>
  <si>
    <t xml:space="preserve">Капитальный ремонт (ремонт) муниципального жилищного фонда </t>
  </si>
  <si>
    <t>98 9 09 15010</t>
  </si>
  <si>
    <t>7Р 0 00 00000</t>
  </si>
  <si>
    <t>Мероприятия в области коммунального хозяйства</t>
  </si>
  <si>
    <t>98 9 09 15500</t>
  </si>
  <si>
    <t xml:space="preserve">Расходы на приобретение товаров, работ, услуг в целях обеспечения публикации муниципальных правовых актов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</si>
  <si>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</si>
  <si>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</si>
  <si>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 xml:space="preserve">Осуществление земельного контроля поселений за использованием земель на территориях поселений 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</si>
  <si>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</si>
  <si>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Осуществление первичного воинского учета на территориях, где отсутствуют военные комиссариаты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</si>
  <si>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</si>
  <si>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</si>
  <si>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67 9 09 71340</t>
  </si>
  <si>
    <t>67 9 00 00000</t>
  </si>
  <si>
    <t>4D 0 00 00000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</si>
  <si>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</si>
  <si>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</si>
  <si>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</si>
  <si>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</si>
  <si>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</si>
  <si>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300</t>
  </si>
  <si>
    <t>800</t>
  </si>
  <si>
    <t>Социальное обеспечение и иные выплаты населению</t>
  </si>
  <si>
    <t>Иные бюджетные ассигнования</t>
  </si>
  <si>
    <t>500</t>
  </si>
  <si>
    <t>Межбюджетные трансферты</t>
  </si>
  <si>
    <t>Обслуживание государственного (муниципального) долга</t>
  </si>
  <si>
    <t>700</t>
  </si>
  <si>
    <t>Капитальные вложения в объекты государственной (муниципальной) собственности</t>
  </si>
  <si>
    <t>400</t>
  </si>
  <si>
    <t>67 1 09 00000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</si>
  <si>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</si>
  <si>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высшего должностного лица муниципального образования</t>
  </si>
  <si>
    <t>Поддержка развития общественной инфраструктуры муниципального значения</t>
  </si>
  <si>
    <t>Другие вопросы в области национальной безопасности и правоохранительной деятельности</t>
  </si>
  <si>
    <t>14</t>
  </si>
  <si>
    <t>Обслуживание правоохранительного сегмента аппаратно-программного комплекса автоматизированной информационной системы "Безопасный город"</t>
  </si>
  <si>
    <t>98 9 09 13490</t>
  </si>
  <si>
    <t>Консультационная деятельность по юридическим, экономическим, технологическим вопросам, проведение семинаров, тренингов, совещаний для руководителей и специалистов малых и средних предприятий, индивидуальных предпринимателей, зарегистрированных на территории МО Мгинское городское поселение</t>
  </si>
  <si>
    <t>98 9 09 16270</t>
  </si>
  <si>
    <t>Составление смет, проведение экспертиз и осуществление технического надзора</t>
  </si>
  <si>
    <t>98 9 09 10090</t>
  </si>
  <si>
    <t xml:space="preserve">Расходы на капитальный ремонт (ремонт) прочих объектов </t>
  </si>
  <si>
    <t>Мероприятия по созданию мест (площадок) накопления твердых коммунальных отходов</t>
  </si>
  <si>
    <t>98 9 09 11450</t>
  </si>
  <si>
    <t>Организация и проведение мероприятий в сфере культуры</t>
  </si>
  <si>
    <t>Ликвидация несанкционированных свалок</t>
  </si>
  <si>
    <t>Другие вопросы в области охраны окружающей среды</t>
  </si>
  <si>
    <t>Охрана окружающей среды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</si>
  <si>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</si>
  <si>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98 9 09 13090</t>
  </si>
  <si>
    <t>98 9 09 10340</t>
  </si>
  <si>
    <t>Выполнение комплексных кадастровых работ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</si>
  <si>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</si>
  <si>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</si>
  <si>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 xml:space="preserve">Осуществление части полномочий поселений по организации и осуществлению мероприятий по  ЧС (по созданию, содержанию и организации деятельности аварийно-спасательных служб) 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</si>
  <si>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</si>
  <si>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Федеральный проект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</si>
  <si>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жилого фонда</t>
  </si>
  <si>
    <t>Муниципальная программа "Переселение граждан из аварийного жилищного фонда на территории муниципального образования Мгинское городское поселение Кировского муниципального района Ленинградской области"</t>
  </si>
  <si>
    <t>79 0 00 00000</t>
  </si>
  <si>
    <t>79 0 F3 6748S</t>
  </si>
  <si>
    <t>Профессиональная подготовка, переподготовка и повышение квалификации</t>
  </si>
  <si>
    <t>Организация профессионального образования и дополнительного профессионального образования муниципальных служащих, иных работников ОМСУ и работников муниципальных учреждений</t>
  </si>
  <si>
    <t>98 9 09 10250</t>
  </si>
  <si>
    <t>Строительство котельной по адресу: Ленинградская область, Кировский район, г.п. Мга, пр. Красного Октября, 63, в том числе проектно-изыскательские работы</t>
  </si>
  <si>
    <t>Проведение выборов в представительные органы муниципального образования</t>
  </si>
  <si>
    <t>98 9 09 10200</t>
  </si>
  <si>
    <t>Обеспечение проведения выборов и референдумов</t>
  </si>
  <si>
    <t>бюджета МО Мгинское городское поселение на 2022 год и плановый период 2023 и 2024 годов</t>
  </si>
  <si>
    <t>Бюджетные ассигнования на 2022 год (тысяч рублей)</t>
  </si>
  <si>
    <t>Бюджетные ассигнования на 2023 год (тысяч рублей)</t>
  </si>
  <si>
    <t>Бюджетные ассигнования на 2024 год (тысяч рублей)</t>
  </si>
  <si>
    <t>(Приложение 3)</t>
  </si>
  <si>
    <t>67 1 09 00150</t>
  </si>
  <si>
    <t>67 3 09 00150</t>
  </si>
  <si>
    <t>Исполнение функций органов местного самоуправления</t>
  </si>
  <si>
    <t>67 4 09 00150</t>
  </si>
  <si>
    <t>67 5 09 00150</t>
  </si>
  <si>
    <t>Сфера административных правоотношений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</si>
  <si>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</si>
  <si>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</si>
  <si>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Обеспечение деятельности (услуги, работы) муниципальных учреждений</t>
  </si>
  <si>
    <t>87 4 01 00160</t>
  </si>
  <si>
    <t>54 0 00 00000</t>
  </si>
  <si>
    <t>Муниципальная программа "Обеспечение безопасности жизнедеятельности населения на территории муниципального образования Мгинское городское поселение Кировского муниципального района Ленинградской области"</t>
  </si>
  <si>
    <t>54 4 00 00000</t>
  </si>
  <si>
    <t>Комплексы процессных мероприятий</t>
  </si>
  <si>
    <t>54 4 02 00000</t>
  </si>
  <si>
    <t>Комплекс процессных мероприятий "Обеспечение и поддержание в готовности систем гражданской обороны, предупреждения и ликвидации чрезвычайных ситуаций природного и техногенного характера"</t>
  </si>
  <si>
    <t>54 4 02 13050</t>
  </si>
  <si>
    <t>54 4 02 13060</t>
  </si>
  <si>
    <t>54 4 02 13 920</t>
  </si>
  <si>
    <t>Создание и развитие местной системы оповещения</t>
  </si>
  <si>
    <t xml:space="preserve">Формирование резерва имущества гражданской обороны, необходимого для проведения мероприятий  по световой и другим видам маскировки </t>
  </si>
  <si>
    <t>54 4 02 96100</t>
  </si>
  <si>
    <t>Создание резерва материально-технических средств для ликвидации ЧС</t>
  </si>
  <si>
    <t>54 4 01 00000</t>
  </si>
  <si>
    <t>54 4 01 13070</t>
  </si>
  <si>
    <t>54 4 01 13080</t>
  </si>
  <si>
    <t>Комплекс процессных мероприятий "Обеспечение и поддержание в готовности систем пожарной безопасности"</t>
  </si>
  <si>
    <t>Организация мероприятий по обеспечению пожарной безопасности на землях поселения</t>
  </si>
  <si>
    <t>Организацонно-методическое обеспечение мероприятий в области пожарной безопасности, в том числе материальное стимулирование деятельности добровольных пожарных дружин</t>
  </si>
  <si>
    <t xml:space="preserve">Муниципальная программа "Содержание и развитие автомобильных дорог общего пользования местного значения в границах населенных пунктов муниципального образования Мгинское городское поселение Кировского муниципального района Ленинградской области" </t>
  </si>
  <si>
    <t>63 0 00 00000</t>
  </si>
  <si>
    <t>63 4 00 00000</t>
  </si>
  <si>
    <t>63 4 01 00000</t>
  </si>
  <si>
    <t>63 4 01 11480</t>
  </si>
  <si>
    <t>63 4 01 11490</t>
  </si>
  <si>
    <t>63 4 01 95010</t>
  </si>
  <si>
    <t>Мероприятия по капитальному ремонту (ремонту) дорог общего пользования, в том числе проектирование,  подготовка и проверка документации</t>
  </si>
  <si>
    <t>Комплекс процессных мероприятий "Содержание, проектирование, капитальный ремонт и ремонт 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</t>
  </si>
  <si>
    <t>63 4 02 00000</t>
  </si>
  <si>
    <t>Комплекс процессных мероприятий "Безопасность дорожного движения"</t>
  </si>
  <si>
    <t>Муниципальная программа  "Содействие участию населения в осуществлении местного самоуправления в иных формах на территории муниципального образования Мгинское городское поселение Кировского муниципального района Ленинградской области"</t>
  </si>
  <si>
    <t>4D 4 00 00000</t>
  </si>
  <si>
    <t>4D 4 01 00000</t>
  </si>
  <si>
    <t>Муниципальная программа "Содействие участию населения в осуществлении местного самоуправления в иных формах на территории г.п. Мга, являющегося административным центром муниципального образования Мгинское городское поселение Кировского муниципального района Ленинградской области"</t>
  </si>
  <si>
    <t>4М 4 00 00000</t>
  </si>
  <si>
    <t>4М 4 01 00000</t>
  </si>
  <si>
    <t xml:space="preserve">Муниципальная программа "Поддержка субъектов малого среднего предпринимательства муниципального образования Мгинское городское поселение Кировского муниципального района Ленинградской области" </t>
  </si>
  <si>
    <t>62 0 00 00000</t>
  </si>
  <si>
    <t>62 4 00 00000</t>
  </si>
  <si>
    <t>62 4 01 00000</t>
  </si>
  <si>
    <t>62 4 01 14890</t>
  </si>
  <si>
    <t>Комплекс процессных мероприятий "Обеспечение информационной, консультационной, организационно-методической поддержки  малого и среднего предпринимательства"</t>
  </si>
  <si>
    <t>Федеральные проекты, входящие в состав национальных проектов</t>
  </si>
  <si>
    <t>79 1 00 00000</t>
  </si>
  <si>
    <t>79 1 F3 00000</t>
  </si>
  <si>
    <t>87 4 00 00000</t>
  </si>
  <si>
    <t>87 4 01 00000</t>
  </si>
  <si>
    <t xml:space="preserve">Муниципальная программа "Газоснабжение и газификация муниципального образования Мгинское городское поселение Кировского муниципального района Ленинградской области" </t>
  </si>
  <si>
    <t>61 0 00 00000</t>
  </si>
  <si>
    <t>61 4 00 00000</t>
  </si>
  <si>
    <t>61 4 01 00000</t>
  </si>
  <si>
    <t>61 4 01 15180</t>
  </si>
  <si>
    <t>Комплекс процессных мероприятий "Мероприятия по обеспечению безопасности и бесперебойной работы газопровода"</t>
  </si>
  <si>
    <t xml:space="preserve">Страхование сети газоснабжения 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</si>
  <si>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</si>
  <si>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</si>
  <si>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7Р 4 00 00000</t>
  </si>
  <si>
    <t>7Р 4 01 00000</t>
  </si>
  <si>
    <t>Комплекс процессных мероприятий "Модернизация систем теплоснабжения в МО Мгинское городское поселение"</t>
  </si>
  <si>
    <t>7Р 4 01 15470</t>
  </si>
  <si>
    <t>Мероприятия по проведению ремонтных работ на объектах теплоснабжения</t>
  </si>
  <si>
    <t>7Р 8 00 00000</t>
  </si>
  <si>
    <t>7Р 8 01 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</si>
  <si>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</si>
  <si>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7Р 8 01 S4790</t>
  </si>
  <si>
    <t>7Р 8 02 00000</t>
  </si>
  <si>
    <t>7Р 8 02  81060</t>
  </si>
  <si>
    <t>7Р 8 02 81060</t>
  </si>
  <si>
    <t>1М 8 00 00000</t>
  </si>
  <si>
    <t>1М 8 01 00000</t>
  </si>
  <si>
    <t>Мероприятия, направленные на достижение цели федерального проекта "Формирование комфортной городской среды"</t>
  </si>
  <si>
    <t>1М 8 01 16060</t>
  </si>
  <si>
    <t xml:space="preserve">Реализация мероприятий по благоустройству дворовых территорий </t>
  </si>
  <si>
    <t xml:space="preserve">Реализация мероприятий по благоустройству общественных территорий </t>
  </si>
  <si>
    <t>78 4 01 00000</t>
  </si>
  <si>
    <t>78 4 01 06180</t>
  </si>
  <si>
    <t>78 4 01 15310</t>
  </si>
  <si>
    <t>78 4 01 15320</t>
  </si>
  <si>
    <t>78 4 01 15340</t>
  </si>
  <si>
    <t>78 4 01 15350</t>
  </si>
  <si>
    <t>78 4 01 15360</t>
  </si>
  <si>
    <t>Субсидии юридическим лицам, оказывающим жилищно-коммунальные услуги, на возмещение части затрат при приобретении в лизинг (сублизинг) коммунальной спецтехники и оборудования</t>
  </si>
  <si>
    <t>Комплекс процессных мероприятий "Организация благоустройства, содержание территории и объектов поселения"</t>
  </si>
  <si>
    <t>78 4 00 00000</t>
  </si>
  <si>
    <t>Комплекс процессных мероприятий "Реализация функций в сфере обращения с отходами"</t>
  </si>
  <si>
    <t>78 4 02 00000</t>
  </si>
  <si>
    <t>78 4 02 S4880</t>
  </si>
  <si>
    <t xml:space="preserve">Муниципальная программа "Развитие культуры, физической культуры и массового спорта в муниципальном образовании Мгинское городское поселение Кировского муниципального района Ленинградской области" </t>
  </si>
  <si>
    <t>65 0 00 00000</t>
  </si>
  <si>
    <t>65 4 00 00000</t>
  </si>
  <si>
    <t>65 4 03 00000</t>
  </si>
  <si>
    <t>65 4 03 00160</t>
  </si>
  <si>
    <t>Комплекс процессных мероприятий "Развитие и модернизация объектов культуры"</t>
  </si>
  <si>
    <t>65 4 03 S0360</t>
  </si>
  <si>
    <t>65 4 03 S4840</t>
  </si>
  <si>
    <t>65 0 00  00000</t>
  </si>
  <si>
    <t>65 4 01 00000</t>
  </si>
  <si>
    <t>Комплекс процессных мероприятий "Организация и проведение мероприятий в сфере культуры"</t>
  </si>
  <si>
    <t>65 4 01 11460</t>
  </si>
  <si>
    <t>65 4 01 11470</t>
  </si>
  <si>
    <t>65 4 02 00000</t>
  </si>
  <si>
    <t>Комплекс процессных мероприятий "Организация и проведение официальных физкультурных мероприятий среди населения"</t>
  </si>
  <si>
    <t>65 4 02 11750</t>
  </si>
  <si>
    <t>65 4 02 11760</t>
  </si>
  <si>
    <t>Проведение спортивно-массовых, физкультурных мероприятий</t>
  </si>
  <si>
    <t>Создание и развитие материально-технической базы физической культуры и массового спорта (в т.ч.приобретение наградной и спортивной атрибутики, сувенирной продукции)</t>
  </si>
  <si>
    <t>1М 8 01 16070</t>
  </si>
  <si>
    <t>63 4 03 00000</t>
  </si>
  <si>
    <t>63 4 03 14660</t>
  </si>
  <si>
    <t>63 4 02 S0780</t>
  </si>
  <si>
    <t>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</si>
  <si>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</si>
  <si>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</si>
  <si>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65 8 00 00000</t>
  </si>
  <si>
    <t>65 8 01 00000</t>
  </si>
  <si>
    <t>Мероприятия, направленные на достижение целей федерального проекта "Культурная среда"</t>
  </si>
  <si>
    <t>65 8 01 S0350</t>
  </si>
  <si>
    <t>Капитальный ремонт объектов культуры городских поселений, муниципальных районов и городского округа Ленинградской области</t>
  </si>
  <si>
    <t>61 8 00 00000</t>
  </si>
  <si>
    <t>61 8 01 00000</t>
  </si>
  <si>
    <t>61 8 01 S0200</t>
  </si>
  <si>
    <t>Комплекс процессных мероприятий "Обеспечение деятельности учреждений в сфере жилищно-коммунального хозяйства"</t>
  </si>
  <si>
    <t>Комплекс процессных мероприятий "Содействие развитию участия населения в осуществлении местного самоуправления в МО Мгинское городское поселение"</t>
  </si>
  <si>
    <t>Комплекс процессных мероприятий "Содействие развитию участия населения в осуществлении местного самоуправления в МО  Мгинское городское поселение"</t>
  </si>
  <si>
    <t>Муниципальная программа "Развитие объектов коммунальной инфраструктуры в муниципальном образовании Мгинское городское поселение Кировского муниципального района Ленинградской области"</t>
  </si>
  <si>
    <t>Организация и проведение военно-патриотических и мероприятий социальной направленности</t>
  </si>
  <si>
    <t>Обеспечение пожарной безопасности МКУК "КДЦ Мга"</t>
  </si>
  <si>
    <t>65 4 03 11410</t>
  </si>
  <si>
    <t>4М 4 01 S4660</t>
  </si>
  <si>
    <t>4D 4 01 S4770</t>
  </si>
  <si>
    <t>от 02 декабря  2021 года № 73</t>
  </si>
  <si>
    <t>(в редакции решения совета депутатов</t>
  </si>
  <si>
    <t xml:space="preserve">Организация и осуществлению мероприятий по  ЧС (по созданию, содержанию и организации деятельности аварийно-спасательных служб) </t>
  </si>
  <si>
    <t>54 4 02 13660</t>
  </si>
  <si>
    <t>54 4 02 13910</t>
  </si>
  <si>
    <t>63 8 01 00000</t>
  </si>
  <si>
    <t>63 8 00 00000</t>
  </si>
  <si>
    <t>63 8 01 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</si>
  <si>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</si>
  <si>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Мероприятия, направленные на достижение цели федерального проекта "Дорожная сеть"</t>
  </si>
  <si>
    <t>79 0 F3 67483</t>
  </si>
  <si>
    <t>7Р 4 01 S0180</t>
  </si>
  <si>
    <t>Реализация мероприятий по повышению надежности и энергетической эффективности в системах теплоснабжения</t>
  </si>
  <si>
    <t>98 9 09 80400</t>
  </si>
  <si>
    <t>Обеспечение жилыми помещениями граждан, проживающих в аварийных многоквартирных домах, расположенных в зоне железнодорожного строительства</t>
  </si>
  <si>
    <t>от "05" сентября 2022г № 33)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</si>
</sst>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sz val="16"/>
      <name val="Times New Roman"/>
      <family val="1"/>
    </font>
    <font>
      <b/>
      <sz val="20"/>
      <name val="Times New Roman Cyr"/>
      <family val="1"/>
    </font>
    <font>
      <b/>
      <sz val="20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sz val="10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i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sz val="10"/>
      <name val="Arial"/>
      <family val="2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thin"/>
      <right style="hair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49" fontId="11" fillId="0" borderId="10" xfId="53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11" fillId="0" borderId="13" xfId="53" applyNumberFormat="1" applyFont="1" applyFill="1" applyBorder="1" applyAlignment="1" applyProtection="1">
      <alignment horizontal="center" vertical="center" wrapText="1"/>
      <protection/>
    </xf>
    <xf numFmtId="49" fontId="12" fillId="0" borderId="14" xfId="53" applyNumberFormat="1" applyFont="1" applyFill="1" applyBorder="1" applyAlignment="1" applyProtection="1">
      <alignment horizontal="center" vertical="center" wrapText="1"/>
      <protection/>
    </xf>
    <xf numFmtId="49" fontId="12" fillId="0" borderId="15" xfId="53" applyNumberFormat="1" applyFont="1" applyFill="1" applyBorder="1" applyAlignment="1" applyProtection="1">
      <alignment horizontal="center" vertical="center" wrapText="1"/>
      <protection/>
    </xf>
    <xf numFmtId="49" fontId="12" fillId="0" borderId="16" xfId="53" applyNumberFormat="1" applyFont="1" applyFill="1" applyBorder="1" applyAlignment="1" applyProtection="1">
      <alignment vertical="center" wrapText="1"/>
      <protection/>
    </xf>
    <xf numFmtId="49" fontId="12" fillId="0" borderId="17" xfId="53" applyNumberFormat="1" applyFont="1" applyFill="1" applyBorder="1" applyAlignment="1" applyProtection="1">
      <alignment horizontal="center" vertical="center" wrapText="1"/>
      <protection/>
    </xf>
    <xf numFmtId="49" fontId="12" fillId="0" borderId="18" xfId="53" applyNumberFormat="1" applyFont="1" applyFill="1" applyBorder="1" applyAlignment="1" applyProtection="1">
      <alignment vertical="center" wrapText="1"/>
      <protection/>
    </xf>
    <xf numFmtId="49" fontId="12" fillId="0" borderId="18" xfId="53" applyNumberFormat="1" applyFont="1" applyFill="1" applyBorder="1" applyAlignment="1" applyProtection="1">
      <alignment horizontal="center" vertical="center" wrapText="1"/>
      <protection/>
    </xf>
    <xf numFmtId="49" fontId="12" fillId="0" borderId="19" xfId="53" applyNumberFormat="1" applyFont="1" applyFill="1" applyBorder="1" applyAlignment="1" applyProtection="1">
      <alignment horizontal="center" vertical="center" wrapText="1"/>
      <protection/>
    </xf>
    <xf numFmtId="49" fontId="12" fillId="0" borderId="20" xfId="53" applyNumberFormat="1" applyFont="1" applyFill="1" applyBorder="1" applyAlignment="1" applyProtection="1">
      <alignment horizontal="center" vertical="center" wrapText="1"/>
      <protection/>
    </xf>
    <xf numFmtId="49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5" fillId="33" borderId="0" xfId="0" applyFont="1" applyFill="1" applyAlignment="1">
      <alignment horizontal="right"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>
      <alignment vertical="center"/>
    </xf>
    <xf numFmtId="49" fontId="0" fillId="33" borderId="0" xfId="0" applyNumberFormat="1" applyFont="1" applyFill="1" applyAlignment="1">
      <alignment/>
    </xf>
    <xf numFmtId="0" fontId="18" fillId="33" borderId="22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 wrapText="1"/>
    </xf>
    <xf numFmtId="49" fontId="11" fillId="33" borderId="24" xfId="53" applyNumberFormat="1" applyFont="1" applyFill="1" applyBorder="1" applyAlignment="1" applyProtection="1">
      <alignment horizontal="center" vertical="center" wrapText="1"/>
      <protection/>
    </xf>
    <xf numFmtId="49" fontId="11" fillId="33" borderId="10" xfId="53" applyNumberFormat="1" applyFont="1" applyFill="1" applyBorder="1" applyAlignment="1" applyProtection="1">
      <alignment horizontal="center" vertical="center" wrapText="1"/>
      <protection/>
    </xf>
    <xf numFmtId="49" fontId="11" fillId="33" borderId="25" xfId="53" applyNumberFormat="1" applyFont="1" applyFill="1" applyBorder="1" applyAlignment="1" applyProtection="1">
      <alignment horizontal="center" vertical="center" wrapText="1"/>
      <protection/>
    </xf>
    <xf numFmtId="49" fontId="13" fillId="33" borderId="26" xfId="0" applyNumberFormat="1" applyFont="1" applyFill="1" applyBorder="1" applyAlignment="1">
      <alignment horizontal="left" wrapText="1"/>
    </xf>
    <xf numFmtId="49" fontId="13" fillId="33" borderId="27" xfId="0" applyNumberFormat="1" applyFont="1" applyFill="1" applyBorder="1" applyAlignment="1">
      <alignment horizontal="center"/>
    </xf>
    <xf numFmtId="49" fontId="13" fillId="33" borderId="28" xfId="0" applyNumberFormat="1" applyFont="1" applyFill="1" applyBorder="1" applyAlignment="1">
      <alignment horizontal="left" wrapText="1"/>
    </xf>
    <xf numFmtId="49" fontId="13" fillId="33" borderId="29" xfId="0" applyNumberFormat="1" applyFont="1" applyFill="1" applyBorder="1" applyAlignment="1">
      <alignment horizontal="center"/>
    </xf>
    <xf numFmtId="49" fontId="13" fillId="33" borderId="30" xfId="0" applyNumberFormat="1" applyFont="1" applyFill="1" applyBorder="1" applyAlignment="1">
      <alignment horizontal="left" wrapText="1"/>
    </xf>
    <xf numFmtId="49" fontId="13" fillId="33" borderId="31" xfId="0" applyNumberFormat="1" applyFont="1" applyFill="1" applyBorder="1" applyAlignment="1">
      <alignment horizontal="center"/>
    </xf>
    <xf numFmtId="49" fontId="13" fillId="33" borderId="30" xfId="0" applyNumberFormat="1" applyFont="1" applyFill="1" applyBorder="1" applyAlignment="1">
      <alignment horizontal="left" wrapText="1"/>
    </xf>
    <xf numFmtId="49" fontId="13" fillId="33" borderId="32" xfId="0" applyNumberFormat="1" applyFont="1" applyFill="1" applyBorder="1" applyAlignment="1">
      <alignment horizontal="left" wrapText="1"/>
    </xf>
    <xf numFmtId="49" fontId="13" fillId="33" borderId="33" xfId="0" applyNumberFormat="1" applyFont="1" applyFill="1" applyBorder="1" applyAlignment="1">
      <alignment horizontal="center"/>
    </xf>
    <xf numFmtId="49" fontId="14" fillId="33" borderId="34" xfId="0" applyNumberFormat="1" applyFont="1" applyFill="1" applyBorder="1" applyAlignment="1">
      <alignment horizontal="left" wrapText="1"/>
    </xf>
    <xf numFmtId="49" fontId="14" fillId="33" borderId="35" xfId="0" applyNumberFormat="1" applyFont="1" applyFill="1" applyBorder="1" applyAlignment="1">
      <alignment horizontal="center"/>
    </xf>
    <xf numFmtId="49" fontId="14" fillId="33" borderId="36" xfId="0" applyNumberFormat="1" applyFont="1" applyFill="1" applyBorder="1" applyAlignment="1">
      <alignment horizontal="left" wrapText="1"/>
    </xf>
    <xf numFmtId="49" fontId="14" fillId="33" borderId="37" xfId="0" applyNumberFormat="1" applyFont="1" applyFill="1" applyBorder="1" applyAlignment="1">
      <alignment horizontal="center"/>
    </xf>
    <xf numFmtId="49" fontId="13" fillId="33" borderId="38" xfId="0" applyNumberFormat="1" applyFont="1" applyFill="1" applyBorder="1" applyAlignment="1">
      <alignment horizontal="left" wrapText="1"/>
    </xf>
    <xf numFmtId="49" fontId="13" fillId="33" borderId="39" xfId="0" applyNumberFormat="1" applyFont="1" applyFill="1" applyBorder="1" applyAlignment="1">
      <alignment horizontal="center"/>
    </xf>
    <xf numFmtId="0" fontId="13" fillId="33" borderId="30" xfId="0" applyFont="1" applyFill="1" applyBorder="1" applyAlignment="1">
      <alignment horizontal="left" wrapText="1"/>
    </xf>
    <xf numFmtId="49" fontId="15" fillId="33" borderId="40" xfId="0" applyNumberFormat="1" applyFont="1" applyFill="1" applyBorder="1" applyAlignment="1">
      <alignment horizontal="center"/>
    </xf>
    <xf numFmtId="49" fontId="15" fillId="33" borderId="33" xfId="0" applyNumberFormat="1" applyFont="1" applyFill="1" applyBorder="1" applyAlignment="1">
      <alignment horizontal="center"/>
    </xf>
    <xf numFmtId="49" fontId="15" fillId="33" borderId="31" xfId="0" applyNumberFormat="1" applyFont="1" applyFill="1" applyBorder="1" applyAlignment="1">
      <alignment horizontal="center"/>
    </xf>
    <xf numFmtId="49" fontId="14" fillId="33" borderId="37" xfId="0" applyNumberFormat="1" applyFont="1" applyFill="1" applyBorder="1" applyAlignment="1">
      <alignment horizontal="center"/>
    </xf>
    <xf numFmtId="49" fontId="14" fillId="33" borderId="41" xfId="0" applyNumberFormat="1" applyFont="1" applyFill="1" applyBorder="1" applyAlignment="1">
      <alignment horizontal="left" wrapText="1"/>
    </xf>
    <xf numFmtId="49" fontId="13" fillId="33" borderId="41" xfId="0" applyNumberFormat="1" applyFont="1" applyFill="1" applyBorder="1" applyAlignment="1">
      <alignment horizontal="left" wrapText="1"/>
    </xf>
    <xf numFmtId="49" fontId="13" fillId="33" borderId="29" xfId="0" applyNumberFormat="1" applyFont="1" applyFill="1" applyBorder="1" applyAlignment="1">
      <alignment horizontal="center"/>
    </xf>
    <xf numFmtId="49" fontId="13" fillId="33" borderId="42" xfId="0" applyNumberFormat="1" applyFont="1" applyFill="1" applyBorder="1" applyAlignment="1">
      <alignment horizontal="left" wrapText="1"/>
    </xf>
    <xf numFmtId="49" fontId="15" fillId="33" borderId="39" xfId="0" applyNumberFormat="1" applyFont="1" applyFill="1" applyBorder="1" applyAlignment="1">
      <alignment horizontal="center"/>
    </xf>
    <xf numFmtId="49" fontId="13" fillId="33" borderId="39" xfId="0" applyNumberFormat="1" applyFont="1" applyFill="1" applyBorder="1" applyAlignment="1">
      <alignment horizontal="center"/>
    </xf>
    <xf numFmtId="49" fontId="13" fillId="33" borderId="38" xfId="0" applyNumberFormat="1" applyFont="1" applyFill="1" applyBorder="1" applyAlignment="1">
      <alignment horizontal="left" wrapText="1"/>
    </xf>
    <xf numFmtId="49" fontId="13" fillId="33" borderId="43" xfId="0" applyNumberFormat="1" applyFont="1" applyFill="1" applyBorder="1" applyAlignment="1">
      <alignment horizontal="left" wrapText="1"/>
    </xf>
    <xf numFmtId="49" fontId="14" fillId="33" borderId="44" xfId="0" applyNumberFormat="1" applyFont="1" applyFill="1" applyBorder="1" applyAlignment="1">
      <alignment horizontal="left" wrapText="1"/>
    </xf>
    <xf numFmtId="49" fontId="13" fillId="33" borderId="42" xfId="0" applyNumberFormat="1" applyFont="1" applyFill="1" applyBorder="1" applyAlignment="1">
      <alignment horizontal="left" wrapText="1"/>
    </xf>
    <xf numFmtId="49" fontId="13" fillId="33" borderId="45" xfId="0" applyNumberFormat="1" applyFont="1" applyFill="1" applyBorder="1" applyAlignment="1">
      <alignment horizontal="center"/>
    </xf>
    <xf numFmtId="49" fontId="14" fillId="33" borderId="40" xfId="0" applyNumberFormat="1" applyFont="1" applyFill="1" applyBorder="1" applyAlignment="1">
      <alignment horizontal="center"/>
    </xf>
    <xf numFmtId="49" fontId="14" fillId="33" borderId="39" xfId="0" applyNumberFormat="1" applyFont="1" applyFill="1" applyBorder="1" applyAlignment="1">
      <alignment horizontal="center"/>
    </xf>
    <xf numFmtId="49" fontId="15" fillId="33" borderId="39" xfId="0" applyNumberFormat="1" applyFont="1" applyFill="1" applyBorder="1" applyAlignment="1">
      <alignment horizontal="center"/>
    </xf>
    <xf numFmtId="49" fontId="15" fillId="33" borderId="30" xfId="0" applyNumberFormat="1" applyFont="1" applyFill="1" applyBorder="1" applyAlignment="1">
      <alignment horizontal="left" wrapText="1"/>
    </xf>
    <xf numFmtId="49" fontId="14" fillId="33" borderId="38" xfId="0" applyNumberFormat="1" applyFont="1" applyFill="1" applyBorder="1" applyAlignment="1">
      <alignment horizontal="left" wrapText="1"/>
    </xf>
    <xf numFmtId="49" fontId="14" fillId="33" borderId="39" xfId="0" applyNumberFormat="1" applyFont="1" applyFill="1" applyBorder="1" applyAlignment="1">
      <alignment horizontal="center"/>
    </xf>
    <xf numFmtId="49" fontId="14" fillId="33" borderId="45" xfId="0" applyNumberFormat="1" applyFont="1" applyFill="1" applyBorder="1" applyAlignment="1">
      <alignment horizontal="center"/>
    </xf>
    <xf numFmtId="0" fontId="13" fillId="33" borderId="42" xfId="0" applyFont="1" applyFill="1" applyBorder="1" applyAlignment="1">
      <alignment horizontal="left" wrapText="1"/>
    </xf>
    <xf numFmtId="0" fontId="13" fillId="33" borderId="32" xfId="0" applyFont="1" applyFill="1" applyBorder="1" applyAlignment="1">
      <alignment horizontal="left" wrapText="1"/>
    </xf>
    <xf numFmtId="0" fontId="13" fillId="33" borderId="38" xfId="0" applyFont="1" applyFill="1" applyBorder="1" applyAlignment="1">
      <alignment horizontal="left" wrapText="1"/>
    </xf>
    <xf numFmtId="0" fontId="13" fillId="33" borderId="38" xfId="0" applyFont="1" applyFill="1" applyBorder="1" applyAlignment="1">
      <alignment horizontal="left" wrapText="1"/>
    </xf>
    <xf numFmtId="49" fontId="14" fillId="33" borderId="46" xfId="0" applyNumberFormat="1" applyFont="1" applyFill="1" applyBorder="1" applyAlignment="1">
      <alignment horizontal="center"/>
    </xf>
    <xf numFmtId="0" fontId="13" fillId="33" borderId="42" xfId="0" applyFont="1" applyFill="1" applyBorder="1" applyAlignment="1">
      <alignment horizontal="left" wrapText="1"/>
    </xf>
    <xf numFmtId="49" fontId="13" fillId="33" borderId="45" xfId="0" applyNumberFormat="1" applyFont="1" applyFill="1" applyBorder="1" applyAlignment="1">
      <alignment horizontal="center"/>
    </xf>
    <xf numFmtId="49" fontId="15" fillId="33" borderId="31" xfId="0" applyNumberFormat="1" applyFont="1" applyFill="1" applyBorder="1" applyAlignment="1">
      <alignment horizontal="center"/>
    </xf>
    <xf numFmtId="0" fontId="13" fillId="33" borderId="30" xfId="0" applyFont="1" applyFill="1" applyBorder="1" applyAlignment="1">
      <alignment horizontal="left" wrapText="1"/>
    </xf>
    <xf numFmtId="0" fontId="13" fillId="33" borderId="32" xfId="0" applyFont="1" applyFill="1" applyBorder="1" applyAlignment="1">
      <alignment wrapText="1"/>
    </xf>
    <xf numFmtId="0" fontId="13" fillId="33" borderId="34" xfId="0" applyFont="1" applyFill="1" applyBorder="1" applyAlignment="1">
      <alignment horizontal="left" wrapText="1"/>
    </xf>
    <xf numFmtId="49" fontId="13" fillId="33" borderId="35" xfId="0" applyNumberFormat="1" applyFont="1" applyFill="1" applyBorder="1" applyAlignment="1">
      <alignment horizontal="center"/>
    </xf>
    <xf numFmtId="0" fontId="14" fillId="33" borderId="34" xfId="0" applyNumberFormat="1" applyFont="1" applyFill="1" applyBorder="1" applyAlignment="1">
      <alignment horizontal="left" wrapText="1"/>
    </xf>
    <xf numFmtId="0" fontId="13" fillId="33" borderId="30" xfId="0" applyNumberFormat="1" applyFont="1" applyFill="1" applyBorder="1" applyAlignment="1">
      <alignment horizontal="left" wrapText="1"/>
    </xf>
    <xf numFmtId="49" fontId="13" fillId="33" borderId="40" xfId="0" applyNumberFormat="1" applyFont="1" applyFill="1" applyBorder="1" applyAlignment="1">
      <alignment horizontal="center"/>
    </xf>
    <xf numFmtId="49" fontId="15" fillId="33" borderId="40" xfId="0" applyNumberFormat="1" applyFont="1" applyFill="1" applyBorder="1" applyAlignment="1">
      <alignment horizontal="center"/>
    </xf>
    <xf numFmtId="49" fontId="13" fillId="33" borderId="32" xfId="0" applyNumberFormat="1" applyFont="1" applyFill="1" applyBorder="1" applyAlignment="1">
      <alignment horizontal="left" wrapText="1"/>
    </xf>
    <xf numFmtId="49" fontId="14" fillId="33" borderId="41" xfId="0" applyNumberFormat="1" applyFont="1" applyFill="1" applyBorder="1" applyAlignment="1">
      <alignment horizontal="left" wrapText="1"/>
    </xf>
    <xf numFmtId="0" fontId="13" fillId="33" borderId="30" xfId="0" applyFont="1" applyFill="1" applyBorder="1" applyAlignment="1">
      <alignment wrapText="1"/>
    </xf>
    <xf numFmtId="0" fontId="13" fillId="33" borderId="38" xfId="0" applyFont="1" applyFill="1" applyBorder="1" applyAlignment="1">
      <alignment wrapText="1"/>
    </xf>
    <xf numFmtId="49" fontId="13" fillId="33" borderId="47" xfId="0" applyNumberFormat="1" applyFont="1" applyFill="1" applyBorder="1" applyAlignment="1">
      <alignment horizontal="left" wrapText="1"/>
    </xf>
    <xf numFmtId="49" fontId="15" fillId="33" borderId="46" xfId="0" applyNumberFormat="1" applyFont="1" applyFill="1" applyBorder="1" applyAlignment="1">
      <alignment horizontal="center"/>
    </xf>
    <xf numFmtId="49" fontId="19" fillId="33" borderId="37" xfId="0" applyNumberFormat="1" applyFont="1" applyFill="1" applyBorder="1" applyAlignment="1">
      <alignment horizontal="center"/>
    </xf>
    <xf numFmtId="188" fontId="13" fillId="33" borderId="30" xfId="0" applyNumberFormat="1" applyFont="1" applyFill="1" applyBorder="1" applyAlignment="1">
      <alignment horizontal="left" wrapText="1"/>
    </xf>
    <xf numFmtId="49" fontId="14" fillId="33" borderId="48" xfId="0" applyNumberFormat="1" applyFont="1" applyFill="1" applyBorder="1" applyAlignment="1">
      <alignment horizontal="left" wrapText="1"/>
    </xf>
    <xf numFmtId="49" fontId="13" fillId="33" borderId="49" xfId="0" applyNumberFormat="1" applyFont="1" applyFill="1" applyBorder="1" applyAlignment="1">
      <alignment horizontal="left" wrapText="1"/>
    </xf>
    <xf numFmtId="49" fontId="13" fillId="33" borderId="50" xfId="0" applyNumberFormat="1" applyFont="1" applyFill="1" applyBorder="1" applyAlignment="1">
      <alignment horizontal="center"/>
    </xf>
    <xf numFmtId="49" fontId="15" fillId="33" borderId="33" xfId="0" applyNumberFormat="1" applyFont="1" applyFill="1" applyBorder="1" applyAlignment="1">
      <alignment horizontal="center"/>
    </xf>
    <xf numFmtId="49" fontId="13" fillId="33" borderId="41" xfId="0" applyNumberFormat="1" applyFont="1" applyFill="1" applyBorder="1" applyAlignment="1">
      <alignment horizontal="left" wrapText="1"/>
    </xf>
    <xf numFmtId="188" fontId="13" fillId="33" borderId="47" xfId="0" applyNumberFormat="1" applyFont="1" applyFill="1" applyBorder="1" applyAlignment="1">
      <alignment horizontal="left" wrapText="1"/>
    </xf>
    <xf numFmtId="49" fontId="15" fillId="33" borderId="29" xfId="0" applyNumberFormat="1" applyFont="1" applyFill="1" applyBorder="1" applyAlignment="1">
      <alignment horizontal="center"/>
    </xf>
    <xf numFmtId="49" fontId="15" fillId="33" borderId="30" xfId="0" applyNumberFormat="1" applyFont="1" applyFill="1" applyBorder="1" applyAlignment="1">
      <alignment horizontal="left" wrapText="1"/>
    </xf>
    <xf numFmtId="0" fontId="13" fillId="33" borderId="47" xfId="0" applyFont="1" applyFill="1" applyBorder="1" applyAlignment="1">
      <alignment horizontal="left" wrapText="1"/>
    </xf>
    <xf numFmtId="49" fontId="14" fillId="33" borderId="48" xfId="0" applyNumberFormat="1" applyFont="1" applyFill="1" applyBorder="1" applyAlignment="1">
      <alignment horizontal="left" wrapText="1"/>
    </xf>
    <xf numFmtId="49" fontId="13" fillId="33" borderId="46" xfId="0" applyNumberFormat="1" applyFont="1" applyFill="1" applyBorder="1" applyAlignment="1">
      <alignment horizontal="center"/>
    </xf>
    <xf numFmtId="49" fontId="13" fillId="33" borderId="51" xfId="0" applyNumberFormat="1" applyFont="1" applyFill="1" applyBorder="1" applyAlignment="1">
      <alignment horizontal="left" wrapText="1"/>
    </xf>
    <xf numFmtId="49" fontId="13" fillId="33" borderId="52" xfId="0" applyNumberFormat="1" applyFont="1" applyFill="1" applyBorder="1" applyAlignment="1">
      <alignment horizontal="center"/>
    </xf>
    <xf numFmtId="49" fontId="14" fillId="33" borderId="53" xfId="0" applyNumberFormat="1" applyFont="1" applyFill="1" applyBorder="1" applyAlignment="1">
      <alignment horizontal="left" wrapText="1"/>
    </xf>
    <xf numFmtId="49" fontId="14" fillId="33" borderId="54" xfId="0" applyNumberFormat="1" applyFont="1" applyFill="1" applyBorder="1" applyAlignment="1">
      <alignment horizontal="center"/>
    </xf>
    <xf numFmtId="49" fontId="15" fillId="33" borderId="55" xfId="0" applyNumberFormat="1" applyFont="1" applyFill="1" applyBorder="1" applyAlignment="1">
      <alignment wrapText="1"/>
    </xf>
    <xf numFmtId="49" fontId="16" fillId="33" borderId="5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/>
    </xf>
    <xf numFmtId="174" fontId="13" fillId="0" borderId="27" xfId="0" applyNumberFormat="1" applyFont="1" applyFill="1" applyBorder="1" applyAlignment="1">
      <alignment horizontal="right"/>
    </xf>
    <xf numFmtId="49" fontId="13" fillId="0" borderId="29" xfId="0" applyNumberFormat="1" applyFont="1" applyFill="1" applyBorder="1" applyAlignment="1">
      <alignment horizontal="center"/>
    </xf>
    <xf numFmtId="174" fontId="13" fillId="0" borderId="29" xfId="0" applyNumberFormat="1" applyFont="1" applyFill="1" applyBorder="1" applyAlignment="1">
      <alignment horizontal="right"/>
    </xf>
    <xf numFmtId="49" fontId="13" fillId="0" borderId="31" xfId="0" applyNumberFormat="1" applyFont="1" applyFill="1" applyBorder="1" applyAlignment="1">
      <alignment horizontal="center"/>
    </xf>
    <xf numFmtId="174" fontId="13" fillId="0" borderId="31" xfId="0" applyNumberFormat="1" applyFont="1" applyFill="1" applyBorder="1" applyAlignment="1">
      <alignment horizontal="right"/>
    </xf>
    <xf numFmtId="49" fontId="13" fillId="0" borderId="33" xfId="0" applyNumberFormat="1" applyFont="1" applyFill="1" applyBorder="1" applyAlignment="1">
      <alignment horizontal="center"/>
    </xf>
    <xf numFmtId="174" fontId="13" fillId="0" borderId="33" xfId="0" applyNumberFormat="1" applyFont="1" applyFill="1" applyBorder="1" applyAlignment="1">
      <alignment horizontal="right"/>
    </xf>
    <xf numFmtId="49" fontId="14" fillId="0" borderId="35" xfId="0" applyNumberFormat="1" applyFont="1" applyFill="1" applyBorder="1" applyAlignment="1">
      <alignment horizontal="center"/>
    </xf>
    <xf numFmtId="174" fontId="14" fillId="0" borderId="35" xfId="0" applyNumberFormat="1" applyFont="1" applyFill="1" applyBorder="1" applyAlignment="1">
      <alignment horizontal="right"/>
    </xf>
    <xf numFmtId="49" fontId="14" fillId="0" borderId="37" xfId="0" applyNumberFormat="1" applyFont="1" applyFill="1" applyBorder="1" applyAlignment="1">
      <alignment horizontal="center"/>
    </xf>
    <xf numFmtId="174" fontId="14" fillId="0" borderId="37" xfId="0" applyNumberFormat="1" applyFont="1" applyFill="1" applyBorder="1" applyAlignment="1">
      <alignment horizontal="right"/>
    </xf>
    <xf numFmtId="49" fontId="13" fillId="0" borderId="39" xfId="0" applyNumberFormat="1" applyFont="1" applyFill="1" applyBorder="1" applyAlignment="1">
      <alignment horizontal="center"/>
    </xf>
    <xf numFmtId="174" fontId="13" fillId="0" borderId="39" xfId="0" applyNumberFormat="1" applyFont="1" applyFill="1" applyBorder="1" applyAlignment="1">
      <alignment horizontal="right"/>
    </xf>
    <xf numFmtId="49" fontId="13" fillId="0" borderId="33" xfId="0" applyNumberFormat="1" applyFont="1" applyFill="1" applyBorder="1" applyAlignment="1">
      <alignment horizontal="center"/>
    </xf>
    <xf numFmtId="49" fontId="14" fillId="0" borderId="40" xfId="0" applyNumberFormat="1" applyFont="1" applyFill="1" applyBorder="1" applyAlignment="1">
      <alignment horizontal="center"/>
    </xf>
    <xf numFmtId="174" fontId="13" fillId="0" borderId="31" xfId="0" applyNumberFormat="1" applyFont="1" applyFill="1" applyBorder="1" applyAlignment="1">
      <alignment horizontal="right"/>
    </xf>
    <xf numFmtId="49" fontId="13" fillId="0" borderId="31" xfId="0" applyNumberFormat="1" applyFont="1" applyFill="1" applyBorder="1" applyAlignment="1">
      <alignment horizontal="center"/>
    </xf>
    <xf numFmtId="49" fontId="14" fillId="0" borderId="31" xfId="0" applyNumberFormat="1" applyFont="1" applyFill="1" applyBorder="1" applyAlignment="1">
      <alignment horizontal="center"/>
    </xf>
    <xf numFmtId="49" fontId="14" fillId="0" borderId="37" xfId="0" applyNumberFormat="1" applyFont="1" applyFill="1" applyBorder="1" applyAlignment="1">
      <alignment horizontal="center"/>
    </xf>
    <xf numFmtId="174" fontId="14" fillId="0" borderId="37" xfId="0" applyNumberFormat="1" applyFont="1" applyFill="1" applyBorder="1" applyAlignment="1">
      <alignment horizontal="right"/>
    </xf>
    <xf numFmtId="49" fontId="13" fillId="0" borderId="29" xfId="0" applyNumberFormat="1" applyFont="1" applyFill="1" applyBorder="1" applyAlignment="1">
      <alignment horizontal="center"/>
    </xf>
    <xf numFmtId="49" fontId="15" fillId="0" borderId="31" xfId="0" applyNumberFormat="1" applyFont="1" applyFill="1" applyBorder="1" applyAlignment="1">
      <alignment horizontal="center"/>
    </xf>
    <xf numFmtId="174" fontId="13" fillId="0" borderId="29" xfId="0" applyNumberFormat="1" applyFont="1" applyFill="1" applyBorder="1" applyAlignment="1">
      <alignment horizontal="right"/>
    </xf>
    <xf numFmtId="49" fontId="13" fillId="0" borderId="39" xfId="0" applyNumberFormat="1" applyFont="1" applyFill="1" applyBorder="1" applyAlignment="1">
      <alignment horizontal="center"/>
    </xf>
    <xf numFmtId="49" fontId="14" fillId="0" borderId="29" xfId="0" applyNumberFormat="1" applyFont="1" applyFill="1" applyBorder="1" applyAlignment="1">
      <alignment horizontal="center"/>
    </xf>
    <xf numFmtId="174" fontId="13" fillId="0" borderId="39" xfId="0" applyNumberFormat="1" applyFont="1" applyFill="1" applyBorder="1" applyAlignment="1">
      <alignment horizontal="right"/>
    </xf>
    <xf numFmtId="49" fontId="13" fillId="0" borderId="45" xfId="0" applyNumberFormat="1" applyFont="1" applyFill="1" applyBorder="1" applyAlignment="1">
      <alignment horizontal="center"/>
    </xf>
    <xf numFmtId="174" fontId="13" fillId="0" borderId="45" xfId="0" applyNumberFormat="1" applyFont="1" applyFill="1" applyBorder="1" applyAlignment="1">
      <alignment horizontal="right"/>
    </xf>
    <xf numFmtId="49" fontId="14" fillId="0" borderId="40" xfId="0" applyNumberFormat="1" applyFont="1" applyFill="1" applyBorder="1" applyAlignment="1">
      <alignment horizontal="center"/>
    </xf>
    <xf numFmtId="174" fontId="14" fillId="0" borderId="40" xfId="0" applyNumberFormat="1" applyFont="1" applyFill="1" applyBorder="1" applyAlignment="1">
      <alignment horizontal="right"/>
    </xf>
    <xf numFmtId="49" fontId="14" fillId="0" borderId="39" xfId="0" applyNumberFormat="1" applyFont="1" applyFill="1" applyBorder="1" applyAlignment="1">
      <alignment horizontal="center"/>
    </xf>
    <xf numFmtId="49" fontId="15" fillId="0" borderId="39" xfId="0" applyNumberFormat="1" applyFont="1" applyFill="1" applyBorder="1" applyAlignment="1">
      <alignment horizontal="center"/>
    </xf>
    <xf numFmtId="49" fontId="14" fillId="0" borderId="39" xfId="0" applyNumberFormat="1" applyFont="1" applyFill="1" applyBorder="1" applyAlignment="1">
      <alignment horizontal="center"/>
    </xf>
    <xf numFmtId="174" fontId="14" fillId="0" borderId="39" xfId="0" applyNumberFormat="1" applyFont="1" applyFill="1" applyBorder="1" applyAlignment="1">
      <alignment horizontal="right"/>
    </xf>
    <xf numFmtId="49" fontId="14" fillId="0" borderId="45" xfId="0" applyNumberFormat="1" applyFont="1" applyFill="1" applyBorder="1" applyAlignment="1">
      <alignment horizontal="center"/>
    </xf>
    <xf numFmtId="174" fontId="16" fillId="0" borderId="37" xfId="0" applyNumberFormat="1" applyFont="1" applyFill="1" applyBorder="1" applyAlignment="1">
      <alignment horizontal="right"/>
    </xf>
    <xf numFmtId="174" fontId="16" fillId="0" borderId="57" xfId="0" applyNumberFormat="1" applyFont="1" applyFill="1" applyBorder="1" applyAlignment="1">
      <alignment horizontal="right"/>
    </xf>
    <xf numFmtId="49" fontId="14" fillId="0" borderId="31" xfId="0" applyNumberFormat="1" applyFont="1" applyFill="1" applyBorder="1" applyAlignment="1">
      <alignment horizontal="center"/>
    </xf>
    <xf numFmtId="49" fontId="14" fillId="0" borderId="46" xfId="0" applyNumberFormat="1" applyFont="1" applyFill="1" applyBorder="1" applyAlignment="1">
      <alignment horizontal="center"/>
    </xf>
    <xf numFmtId="174" fontId="14" fillId="0" borderId="46" xfId="0" applyNumberFormat="1" applyFont="1" applyFill="1" applyBorder="1" applyAlignment="1">
      <alignment horizontal="right"/>
    </xf>
    <xf numFmtId="49" fontId="13" fillId="0" borderId="40" xfId="0" applyNumberFormat="1" applyFont="1" applyFill="1" applyBorder="1" applyAlignment="1">
      <alignment horizontal="center"/>
    </xf>
    <xf numFmtId="174" fontId="15" fillId="0" borderId="31" xfId="0" applyNumberFormat="1" applyFont="1" applyFill="1" applyBorder="1" applyAlignment="1">
      <alignment horizontal="right"/>
    </xf>
    <xf numFmtId="49" fontId="13" fillId="0" borderId="45" xfId="0" applyNumberFormat="1" applyFont="1" applyFill="1" applyBorder="1" applyAlignment="1">
      <alignment horizontal="center"/>
    </xf>
    <xf numFmtId="174" fontId="13" fillId="0" borderId="45" xfId="0" applyNumberFormat="1" applyFont="1" applyFill="1" applyBorder="1" applyAlignment="1">
      <alignment horizontal="right"/>
    </xf>
    <xf numFmtId="49" fontId="15" fillId="0" borderId="31" xfId="0" applyNumberFormat="1" applyFont="1" applyFill="1" applyBorder="1" applyAlignment="1">
      <alignment horizontal="center"/>
    </xf>
    <xf numFmtId="174" fontId="15" fillId="0" borderId="40" xfId="0" applyNumberFormat="1" applyFont="1" applyFill="1" applyBorder="1" applyAlignment="1">
      <alignment horizontal="right"/>
    </xf>
    <xf numFmtId="49" fontId="13" fillId="0" borderId="35" xfId="0" applyNumberFormat="1" applyFont="1" applyFill="1" applyBorder="1" applyAlignment="1">
      <alignment horizontal="center"/>
    </xf>
    <xf numFmtId="174" fontId="13" fillId="0" borderId="35" xfId="0" applyNumberFormat="1" applyFont="1" applyFill="1" applyBorder="1" applyAlignment="1">
      <alignment horizontal="right"/>
    </xf>
    <xf numFmtId="49" fontId="13" fillId="0" borderId="40" xfId="0" applyNumberFormat="1" applyFont="1" applyFill="1" applyBorder="1" applyAlignment="1">
      <alignment horizontal="center"/>
    </xf>
    <xf numFmtId="174" fontId="13" fillId="0" borderId="40" xfId="0" applyNumberFormat="1" applyFont="1" applyFill="1" applyBorder="1" applyAlignment="1">
      <alignment horizontal="right"/>
    </xf>
    <xf numFmtId="49" fontId="14" fillId="0" borderId="29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174" fontId="15" fillId="0" borderId="29" xfId="0" applyNumberFormat="1" applyFont="1" applyFill="1" applyBorder="1" applyAlignment="1">
      <alignment horizontal="right"/>
    </xf>
    <xf numFmtId="0" fontId="13" fillId="0" borderId="39" xfId="0" applyFont="1" applyFill="1" applyBorder="1" applyAlignment="1">
      <alignment horizontal="center"/>
    </xf>
    <xf numFmtId="174" fontId="15" fillId="0" borderId="39" xfId="0" applyNumberFormat="1" applyFont="1" applyFill="1" applyBorder="1" applyAlignment="1">
      <alignment horizontal="right"/>
    </xf>
    <xf numFmtId="174" fontId="15" fillId="0" borderId="58" xfId="0" applyNumberFormat="1" applyFont="1" applyFill="1" applyBorder="1" applyAlignment="1">
      <alignment horizontal="right"/>
    </xf>
    <xf numFmtId="174" fontId="14" fillId="0" borderId="57" xfId="0" applyNumberFormat="1" applyFont="1" applyFill="1" applyBorder="1" applyAlignment="1">
      <alignment horizontal="right"/>
    </xf>
    <xf numFmtId="0" fontId="13" fillId="0" borderId="33" xfId="0" applyFont="1" applyFill="1" applyBorder="1" applyAlignment="1">
      <alignment horizontal="center"/>
    </xf>
    <xf numFmtId="49" fontId="14" fillId="0" borderId="33" xfId="0" applyNumberFormat="1" applyFont="1" applyFill="1" applyBorder="1" applyAlignment="1">
      <alignment horizontal="center"/>
    </xf>
    <xf numFmtId="174" fontId="13" fillId="0" borderId="33" xfId="0" applyNumberFormat="1" applyFont="1" applyFill="1" applyBorder="1" applyAlignment="1">
      <alignment horizontal="right"/>
    </xf>
    <xf numFmtId="174" fontId="14" fillId="0" borderId="35" xfId="0" applyNumberFormat="1" applyFont="1" applyFill="1" applyBorder="1" applyAlignment="1">
      <alignment horizontal="right"/>
    </xf>
    <xf numFmtId="174" fontId="15" fillId="0" borderId="29" xfId="0" applyNumberFormat="1" applyFont="1" applyFill="1" applyBorder="1" applyAlignment="1">
      <alignment horizontal="right"/>
    </xf>
    <xf numFmtId="49" fontId="15" fillId="0" borderId="46" xfId="0" applyNumberFormat="1" applyFont="1" applyFill="1" applyBorder="1" applyAlignment="1">
      <alignment horizontal="center"/>
    </xf>
    <xf numFmtId="49" fontId="14" fillId="0" borderId="33" xfId="0" applyNumberFormat="1" applyFont="1" applyFill="1" applyBorder="1" applyAlignment="1">
      <alignment horizontal="center"/>
    </xf>
    <xf numFmtId="174" fontId="15" fillId="0" borderId="33" xfId="0" applyNumberFormat="1" applyFont="1" applyFill="1" applyBorder="1" applyAlignment="1">
      <alignment horizontal="right"/>
    </xf>
    <xf numFmtId="49" fontId="19" fillId="0" borderId="37" xfId="0" applyNumberFormat="1" applyFont="1" applyFill="1" applyBorder="1" applyAlignment="1">
      <alignment horizontal="center"/>
    </xf>
    <xf numFmtId="49" fontId="15" fillId="0" borderId="39" xfId="0" applyNumberFormat="1" applyFont="1" applyFill="1" applyBorder="1" applyAlignment="1">
      <alignment horizontal="center"/>
    </xf>
    <xf numFmtId="49" fontId="14" fillId="0" borderId="35" xfId="0" applyNumberFormat="1" applyFont="1" applyFill="1" applyBorder="1" applyAlignment="1">
      <alignment horizontal="center"/>
    </xf>
    <xf numFmtId="49" fontId="15" fillId="0" borderId="33" xfId="0" applyNumberFormat="1" applyFont="1" applyFill="1" applyBorder="1" applyAlignment="1">
      <alignment horizontal="center"/>
    </xf>
    <xf numFmtId="174" fontId="14" fillId="0" borderId="39" xfId="0" applyNumberFormat="1" applyFont="1" applyFill="1" applyBorder="1" applyAlignment="1">
      <alignment horizontal="right"/>
    </xf>
    <xf numFmtId="175" fontId="15" fillId="0" borderId="40" xfId="0" applyNumberFormat="1" applyFont="1" applyFill="1" applyBorder="1" applyAlignment="1">
      <alignment horizontal="right"/>
    </xf>
    <xf numFmtId="175" fontId="15" fillId="0" borderId="31" xfId="0" applyNumberFormat="1" applyFont="1" applyFill="1" applyBorder="1" applyAlignment="1">
      <alignment horizontal="right"/>
    </xf>
    <xf numFmtId="175" fontId="13" fillId="0" borderId="31" xfId="0" applyNumberFormat="1" applyFont="1" applyFill="1" applyBorder="1" applyAlignment="1">
      <alignment horizontal="right"/>
    </xf>
    <xf numFmtId="175" fontId="13" fillId="0" borderId="33" xfId="0" applyNumberFormat="1" applyFont="1" applyFill="1" applyBorder="1" applyAlignment="1">
      <alignment horizontal="right"/>
    </xf>
    <xf numFmtId="49" fontId="15" fillId="0" borderId="33" xfId="0" applyNumberFormat="1" applyFont="1" applyFill="1" applyBorder="1" applyAlignment="1">
      <alignment horizontal="center"/>
    </xf>
    <xf numFmtId="49" fontId="15" fillId="0" borderId="40" xfId="0" applyNumberFormat="1" applyFont="1" applyFill="1" applyBorder="1" applyAlignment="1">
      <alignment horizontal="center"/>
    </xf>
    <xf numFmtId="175" fontId="13" fillId="0" borderId="40" xfId="0" applyNumberFormat="1" applyFont="1" applyFill="1" applyBorder="1" applyAlignment="1">
      <alignment horizontal="right"/>
    </xf>
    <xf numFmtId="49" fontId="15" fillId="0" borderId="29" xfId="0" applyNumberFormat="1" applyFont="1" applyFill="1" applyBorder="1" applyAlignment="1">
      <alignment horizontal="center"/>
    </xf>
    <xf numFmtId="175" fontId="15" fillId="0" borderId="29" xfId="0" applyNumberFormat="1" applyFont="1" applyFill="1" applyBorder="1" applyAlignment="1">
      <alignment horizontal="right"/>
    </xf>
    <xf numFmtId="175" fontId="14" fillId="0" borderId="37" xfId="0" applyNumberFormat="1" applyFont="1" applyFill="1" applyBorder="1" applyAlignment="1">
      <alignment horizontal="right"/>
    </xf>
    <xf numFmtId="175" fontId="13" fillId="0" borderId="39" xfId="0" applyNumberFormat="1" applyFont="1" applyFill="1" applyBorder="1" applyAlignment="1">
      <alignment horizontal="right"/>
    </xf>
    <xf numFmtId="0" fontId="14" fillId="0" borderId="37" xfId="0" applyFont="1" applyFill="1" applyBorder="1" applyAlignment="1">
      <alignment horizontal="center"/>
    </xf>
    <xf numFmtId="174" fontId="15" fillId="0" borderId="37" xfId="0" applyNumberFormat="1" applyFont="1" applyFill="1" applyBorder="1" applyAlignment="1">
      <alignment horizontal="right"/>
    </xf>
    <xf numFmtId="175" fontId="14" fillId="0" borderId="46" xfId="0" applyNumberFormat="1" applyFont="1" applyFill="1" applyBorder="1" applyAlignment="1">
      <alignment horizontal="right"/>
    </xf>
    <xf numFmtId="49" fontId="13" fillId="0" borderId="52" xfId="0" applyNumberFormat="1" applyFont="1" applyFill="1" applyBorder="1" applyAlignment="1">
      <alignment horizontal="center"/>
    </xf>
    <xf numFmtId="174" fontId="13" fillId="0" borderId="52" xfId="0" applyNumberFormat="1" applyFont="1" applyFill="1" applyBorder="1" applyAlignment="1">
      <alignment horizontal="right"/>
    </xf>
    <xf numFmtId="174" fontId="13" fillId="0" borderId="40" xfId="0" applyNumberFormat="1" applyFont="1" applyFill="1" applyBorder="1" applyAlignment="1">
      <alignment horizontal="right"/>
    </xf>
    <xf numFmtId="174" fontId="14" fillId="0" borderId="45" xfId="0" applyNumberFormat="1" applyFont="1" applyFill="1" applyBorder="1" applyAlignment="1">
      <alignment horizontal="right"/>
    </xf>
    <xf numFmtId="49" fontId="14" fillId="0" borderId="54" xfId="0" applyNumberFormat="1" applyFont="1" applyFill="1" applyBorder="1" applyAlignment="1">
      <alignment horizontal="center"/>
    </xf>
    <xf numFmtId="174" fontId="14" fillId="0" borderId="54" xfId="0" applyNumberFormat="1" applyFont="1" applyFill="1" applyBorder="1" applyAlignment="1">
      <alignment horizontal="right"/>
    </xf>
    <xf numFmtId="49" fontId="14" fillId="0" borderId="56" xfId="0" applyNumberFormat="1" applyFont="1" applyFill="1" applyBorder="1" applyAlignment="1">
      <alignment horizontal="center"/>
    </xf>
    <xf numFmtId="49" fontId="16" fillId="0" borderId="56" xfId="0" applyNumberFormat="1" applyFont="1" applyFill="1" applyBorder="1" applyAlignment="1">
      <alignment wrapText="1"/>
    </xf>
    <xf numFmtId="174" fontId="17" fillId="0" borderId="59" xfId="0" applyNumberFormat="1" applyFont="1" applyFill="1" applyBorder="1" applyAlignment="1">
      <alignment horizontal="right"/>
    </xf>
    <xf numFmtId="49" fontId="13" fillId="0" borderId="32" xfId="0" applyNumberFormat="1" applyFont="1" applyFill="1" applyBorder="1" applyAlignment="1">
      <alignment horizontal="left" wrapText="1"/>
    </xf>
    <xf numFmtId="49" fontId="14" fillId="0" borderId="34" xfId="0" applyNumberFormat="1" applyFont="1" applyFill="1" applyBorder="1" applyAlignment="1">
      <alignment horizontal="left" wrapText="1"/>
    </xf>
    <xf numFmtId="49" fontId="13" fillId="0" borderId="38" xfId="0" applyNumberFormat="1" applyFont="1" applyFill="1" applyBorder="1" applyAlignment="1">
      <alignment horizontal="left" wrapText="1"/>
    </xf>
    <xf numFmtId="49" fontId="14" fillId="0" borderId="36" xfId="0" applyNumberFormat="1" applyFont="1" applyFill="1" applyBorder="1" applyAlignment="1">
      <alignment horizontal="left" wrapText="1"/>
    </xf>
    <xf numFmtId="49" fontId="14" fillId="0" borderId="41" xfId="0" applyNumberFormat="1" applyFont="1" applyFill="1" applyBorder="1" applyAlignment="1">
      <alignment horizontal="left" wrapText="1"/>
    </xf>
    <xf numFmtId="49" fontId="13" fillId="0" borderId="30" xfId="0" applyNumberFormat="1" applyFont="1" applyFill="1" applyBorder="1" applyAlignment="1">
      <alignment horizontal="left" wrapText="1"/>
    </xf>
    <xf numFmtId="0" fontId="13" fillId="0" borderId="30" xfId="0" applyFont="1" applyFill="1" applyBorder="1" applyAlignment="1">
      <alignment wrapText="1"/>
    </xf>
    <xf numFmtId="0" fontId="13" fillId="0" borderId="30" xfId="0" applyFont="1" applyFill="1" applyBorder="1" applyAlignment="1">
      <alignment horizontal="left" wrapText="1"/>
    </xf>
    <xf numFmtId="0" fontId="13" fillId="0" borderId="32" xfId="0" applyFont="1" applyFill="1" applyBorder="1" applyAlignment="1">
      <alignment wrapText="1"/>
    </xf>
    <xf numFmtId="49" fontId="15" fillId="0" borderId="60" xfId="0" applyNumberFormat="1" applyFont="1" applyFill="1" applyBorder="1" applyAlignment="1">
      <alignment horizontal="left" wrapText="1"/>
    </xf>
    <xf numFmtId="49" fontId="15" fillId="0" borderId="61" xfId="0" applyNumberFormat="1" applyFont="1" applyFill="1" applyBorder="1" applyAlignment="1">
      <alignment horizontal="left" wrapText="1"/>
    </xf>
    <xf numFmtId="49" fontId="13" fillId="0" borderId="43" xfId="0" applyNumberFormat="1" applyFont="1" applyFill="1" applyBorder="1" applyAlignment="1">
      <alignment horizontal="left" wrapText="1"/>
    </xf>
    <xf numFmtId="49" fontId="13" fillId="0" borderId="30" xfId="0" applyNumberFormat="1" applyFont="1" applyFill="1" applyBorder="1" applyAlignment="1">
      <alignment horizontal="left" wrapText="1"/>
    </xf>
    <xf numFmtId="49" fontId="13" fillId="0" borderId="38" xfId="0" applyNumberFormat="1" applyFont="1" applyFill="1" applyBorder="1" applyAlignment="1">
      <alignment horizontal="left" wrapText="1"/>
    </xf>
    <xf numFmtId="49" fontId="4" fillId="33" borderId="0" xfId="53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49" fontId="12" fillId="0" borderId="21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326</xdr:row>
      <xdr:rowOff>0</xdr:rowOff>
    </xdr:from>
    <xdr:to>
      <xdr:col>9</xdr:col>
      <xdr:colOff>0</xdr:colOff>
      <xdr:row>326</xdr:row>
      <xdr:rowOff>0</xdr:rowOff>
    </xdr:to>
    <xdr:sp>
      <xdr:nvSpPr>
        <xdr:cNvPr id="1" name="2905"/>
        <xdr:cNvSpPr>
          <a:spLocks/>
        </xdr:cNvSpPr>
      </xdr:nvSpPr>
      <xdr:spPr>
        <a:xfrm>
          <a:off x="15668625" y="14174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9"/>
  <sheetViews>
    <sheetView showGridLines="0" tabSelected="1" view="pageBreakPreview" zoomScale="75" zoomScaleNormal="50" zoomScaleSheetLayoutView="75" zoomScalePageLayoutView="0" workbookViewId="0" topLeftCell="A1">
      <selection activeCell="D16" sqref="D16"/>
    </sheetView>
  </sheetViews>
  <sheetFormatPr defaultColWidth="8.875" defaultRowHeight="12.75"/>
  <cols>
    <col min="1" max="2" width="8.375" style="1" customWidth="1"/>
    <col min="3" max="3" width="110.125" style="2" customWidth="1"/>
    <col min="4" max="4" width="9.875" style="2" customWidth="1"/>
    <col min="5" max="5" width="7.375" style="2" customWidth="1"/>
    <col min="6" max="6" width="8.25390625" style="2" customWidth="1"/>
    <col min="7" max="7" width="20.125" style="2" customWidth="1"/>
    <col min="8" max="8" width="13.375" style="2" customWidth="1"/>
    <col min="9" max="9" width="19.75390625" style="2" customWidth="1"/>
    <col min="10" max="10" width="18.125" style="1" customWidth="1"/>
    <col min="11" max="11" width="19.25390625" style="1" customWidth="1"/>
    <col min="12" max="16384" width="8.875" style="1" customWidth="1"/>
  </cols>
  <sheetData>
    <row r="1" spans="1:11" ht="20.25">
      <c r="A1" s="5"/>
      <c r="B1" s="5"/>
      <c r="C1" s="219" t="s">
        <v>40</v>
      </c>
      <c r="D1" s="219"/>
      <c r="E1" s="219"/>
      <c r="F1" s="219"/>
      <c r="G1" s="219"/>
      <c r="H1" s="219"/>
      <c r="I1" s="219"/>
      <c r="J1" s="219"/>
      <c r="K1" s="219"/>
    </row>
    <row r="2" spans="1:11" ht="20.25">
      <c r="A2" s="5"/>
      <c r="B2" s="5"/>
      <c r="C2" s="219" t="s">
        <v>42</v>
      </c>
      <c r="D2" s="219"/>
      <c r="E2" s="219"/>
      <c r="F2" s="219"/>
      <c r="G2" s="219"/>
      <c r="H2" s="219"/>
      <c r="I2" s="219"/>
      <c r="J2" s="219"/>
      <c r="K2" s="219"/>
    </row>
    <row r="3" spans="1:11" ht="20.25">
      <c r="A3" s="5"/>
      <c r="B3" s="5"/>
      <c r="C3" s="219" t="s">
        <v>50</v>
      </c>
      <c r="D3" s="219"/>
      <c r="E3" s="219"/>
      <c r="F3" s="219"/>
      <c r="G3" s="219"/>
      <c r="H3" s="219"/>
      <c r="I3" s="219"/>
      <c r="J3" s="219"/>
      <c r="K3" s="219"/>
    </row>
    <row r="4" spans="1:11" ht="20.25">
      <c r="A4" s="5"/>
      <c r="B4" s="5"/>
      <c r="C4" s="219" t="s">
        <v>51</v>
      </c>
      <c r="D4" s="219"/>
      <c r="E4" s="219"/>
      <c r="F4" s="219"/>
      <c r="G4" s="219"/>
      <c r="H4" s="219"/>
      <c r="I4" s="219"/>
      <c r="J4" s="219"/>
      <c r="K4" s="219"/>
    </row>
    <row r="5" spans="1:11" ht="20.25">
      <c r="A5" s="5"/>
      <c r="B5" s="5"/>
      <c r="C5" s="219" t="s">
        <v>354</v>
      </c>
      <c r="D5" s="219"/>
      <c r="E5" s="219"/>
      <c r="F5" s="219"/>
      <c r="G5" s="219"/>
      <c r="H5" s="219"/>
      <c r="I5" s="219"/>
      <c r="J5" s="219"/>
      <c r="K5" s="219"/>
    </row>
    <row r="6" spans="1:11" ht="20.25">
      <c r="A6" s="5"/>
      <c r="B6" s="5"/>
      <c r="G6" s="220" t="s">
        <v>213</v>
      </c>
      <c r="H6" s="220"/>
      <c r="I6" s="220"/>
      <c r="J6" s="220"/>
      <c r="K6" s="220"/>
    </row>
    <row r="7" spans="1:11" ht="20.25">
      <c r="A7" s="5"/>
      <c r="B7" s="5"/>
      <c r="G7" s="21"/>
      <c r="H7" s="220" t="s">
        <v>355</v>
      </c>
      <c r="I7" s="220"/>
      <c r="J7" s="220"/>
      <c r="K7" s="220"/>
    </row>
    <row r="8" spans="1:11" ht="20.25">
      <c r="A8" s="5"/>
      <c r="B8" s="5"/>
      <c r="G8" s="21"/>
      <c r="H8" s="220" t="s">
        <v>369</v>
      </c>
      <c r="I8" s="220"/>
      <c r="J8" s="220"/>
      <c r="K8" s="220"/>
    </row>
    <row r="9" spans="1:11" ht="20.25" customHeight="1">
      <c r="A9" s="221"/>
      <c r="B9" s="221"/>
      <c r="C9" s="221"/>
      <c r="D9" s="221"/>
      <c r="E9" s="221"/>
      <c r="F9" s="221"/>
      <c r="G9" s="221"/>
      <c r="H9" s="221"/>
      <c r="I9" s="221"/>
      <c r="J9" s="221"/>
      <c r="K9" s="221"/>
    </row>
    <row r="10" spans="1:11" ht="20.25" customHeight="1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</row>
    <row r="11" spans="1:9" ht="15.75" customHeight="1">
      <c r="A11" s="5"/>
      <c r="B11" s="5"/>
      <c r="C11" s="22"/>
      <c r="D11" s="22"/>
      <c r="E11" s="22"/>
      <c r="F11" s="22"/>
      <c r="G11" s="22"/>
      <c r="H11" s="22"/>
      <c r="I11" s="22"/>
    </row>
    <row r="12" spans="1:11" ht="25.5" customHeight="1">
      <c r="A12" s="222" t="s">
        <v>0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</row>
    <row r="13" spans="1:11" ht="27.75" customHeight="1">
      <c r="A13" s="222" t="s">
        <v>209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</row>
    <row r="14" spans="1:9" ht="15.75" customHeight="1">
      <c r="A14" s="5"/>
      <c r="B14" s="5"/>
      <c r="C14" s="23"/>
      <c r="D14" s="23"/>
      <c r="E14" s="23"/>
      <c r="F14" s="23"/>
      <c r="G14" s="23"/>
      <c r="H14" s="23"/>
      <c r="I14" s="24"/>
    </row>
    <row r="15" spans="1:2" ht="13.5" customHeight="1" thickBot="1">
      <c r="A15" s="5"/>
      <c r="B15" s="5"/>
    </row>
    <row r="16" spans="1:11" ht="51.75" thickTop="1">
      <c r="A16" s="6" t="s">
        <v>1</v>
      </c>
      <c r="B16" s="7"/>
      <c r="C16" s="25" t="s">
        <v>2</v>
      </c>
      <c r="D16" s="26" t="s">
        <v>3</v>
      </c>
      <c r="E16" s="26" t="s">
        <v>4</v>
      </c>
      <c r="F16" s="26" t="s">
        <v>5</v>
      </c>
      <c r="G16" s="26" t="s">
        <v>6</v>
      </c>
      <c r="H16" s="26" t="s">
        <v>7</v>
      </c>
      <c r="I16" s="27" t="s">
        <v>210</v>
      </c>
      <c r="J16" s="27" t="s">
        <v>211</v>
      </c>
      <c r="K16" s="27" t="s">
        <v>212</v>
      </c>
    </row>
    <row r="17" spans="1:11" ht="13.5" thickBot="1">
      <c r="A17" s="3">
        <v>1</v>
      </c>
      <c r="B17" s="8" t="s">
        <v>59</v>
      </c>
      <c r="C17" s="28" t="s">
        <v>8</v>
      </c>
      <c r="D17" s="29" t="s">
        <v>9</v>
      </c>
      <c r="E17" s="29" t="s">
        <v>10</v>
      </c>
      <c r="F17" s="29" t="s">
        <v>11</v>
      </c>
      <c r="G17" s="29" t="s">
        <v>12</v>
      </c>
      <c r="H17" s="29" t="s">
        <v>13</v>
      </c>
      <c r="I17" s="30" t="s">
        <v>14</v>
      </c>
      <c r="J17" s="30" t="s">
        <v>60</v>
      </c>
      <c r="K17" s="30" t="s">
        <v>128</v>
      </c>
    </row>
    <row r="18" spans="1:11" ht="39" thickBot="1" thickTop="1">
      <c r="A18" s="9" t="s">
        <v>15</v>
      </c>
      <c r="B18" s="10"/>
      <c r="C18" s="31" t="s">
        <v>122</v>
      </c>
      <c r="D18" s="32" t="s">
        <v>16</v>
      </c>
      <c r="E18" s="32"/>
      <c r="F18" s="110" t="s">
        <v>17</v>
      </c>
      <c r="G18" s="110" t="s">
        <v>17</v>
      </c>
      <c r="H18" s="110" t="s">
        <v>17</v>
      </c>
      <c r="I18" s="111">
        <f>I19</f>
        <v>193392.3</v>
      </c>
      <c r="J18" s="111">
        <f>J19</f>
        <v>132777</v>
      </c>
      <c r="K18" s="111">
        <f>K19</f>
        <v>139546</v>
      </c>
    </row>
    <row r="19" spans="1:11" ht="37.5">
      <c r="A19" s="11"/>
      <c r="B19" s="12" t="s">
        <v>18</v>
      </c>
      <c r="C19" s="33" t="s">
        <v>49</v>
      </c>
      <c r="D19" s="34" t="s">
        <v>16</v>
      </c>
      <c r="E19" s="34"/>
      <c r="F19" s="112"/>
      <c r="G19" s="112"/>
      <c r="H19" s="112"/>
      <c r="I19" s="113">
        <f>I20+I75+I82+I117+I160+I275+I306+I312+I321+I264+I257</f>
        <v>193392.3</v>
      </c>
      <c r="J19" s="113">
        <f>J20+J75+J82+J117+J160+J275+J306+J312+J321+J264+J257</f>
        <v>132777</v>
      </c>
      <c r="K19" s="113">
        <f>K20+K75+K82+K117+K160+K275+K306+K312+K321+K264+K257</f>
        <v>139546</v>
      </c>
    </row>
    <row r="20" spans="1:11" ht="18.75">
      <c r="A20" s="13"/>
      <c r="B20" s="14"/>
      <c r="C20" s="35" t="s">
        <v>19</v>
      </c>
      <c r="D20" s="36" t="s">
        <v>16</v>
      </c>
      <c r="E20" s="36" t="s">
        <v>15</v>
      </c>
      <c r="F20" s="114"/>
      <c r="G20" s="114" t="s">
        <v>17</v>
      </c>
      <c r="H20" s="114" t="s">
        <v>17</v>
      </c>
      <c r="I20" s="115">
        <f>I21+I41+I51+I56+I46</f>
        <v>24645.1</v>
      </c>
      <c r="J20" s="115">
        <f>J21+J41+J51+J56+J46</f>
        <v>19201.3</v>
      </c>
      <c r="K20" s="115">
        <f>K21+K41+K51+K56+K46</f>
        <v>18701.9</v>
      </c>
    </row>
    <row r="21" spans="1:11" ht="56.25">
      <c r="A21" s="13"/>
      <c r="B21" s="14"/>
      <c r="C21" s="35" t="s">
        <v>20</v>
      </c>
      <c r="D21" s="36" t="s">
        <v>16</v>
      </c>
      <c r="E21" s="36" t="s">
        <v>15</v>
      </c>
      <c r="F21" s="114" t="s">
        <v>124</v>
      </c>
      <c r="G21" s="114"/>
      <c r="H21" s="114"/>
      <c r="I21" s="115">
        <f>I22+I35</f>
        <v>17856.6</v>
      </c>
      <c r="J21" s="115">
        <f>J22+J35</f>
        <v>16237.8</v>
      </c>
      <c r="K21" s="115">
        <f>K22+K35</f>
        <v>16237.8</v>
      </c>
    </row>
    <row r="22" spans="1:11" ht="18.75">
      <c r="A22" s="13"/>
      <c r="B22" s="14"/>
      <c r="C22" s="37" t="s">
        <v>52</v>
      </c>
      <c r="D22" s="36" t="s">
        <v>16</v>
      </c>
      <c r="E22" s="36" t="s">
        <v>15</v>
      </c>
      <c r="F22" s="114" t="s">
        <v>124</v>
      </c>
      <c r="G22" s="114" t="s">
        <v>87</v>
      </c>
      <c r="H22" s="114" t="s">
        <v>17</v>
      </c>
      <c r="I22" s="115">
        <f>I23+I28+I31</f>
        <v>17552</v>
      </c>
      <c r="J22" s="115">
        <f>J23+J28+J31</f>
        <v>16237.8</v>
      </c>
      <c r="K22" s="115">
        <f>K23+K28+K31</f>
        <v>16237.8</v>
      </c>
    </row>
    <row r="23" spans="1:11" ht="37.5">
      <c r="A23" s="13"/>
      <c r="B23" s="14"/>
      <c r="C23" s="37" t="s">
        <v>54</v>
      </c>
      <c r="D23" s="36" t="s">
        <v>16</v>
      </c>
      <c r="E23" s="36" t="s">
        <v>15</v>
      </c>
      <c r="F23" s="114" t="s">
        <v>124</v>
      </c>
      <c r="G23" s="114" t="s">
        <v>86</v>
      </c>
      <c r="H23" s="114"/>
      <c r="I23" s="115">
        <f>I24</f>
        <v>15508.800000000001</v>
      </c>
      <c r="J23" s="115">
        <f>J24</f>
        <v>14141</v>
      </c>
      <c r="K23" s="115">
        <f>K24</f>
        <v>14141</v>
      </c>
    </row>
    <row r="24" spans="1:11" ht="18.75">
      <c r="A24" s="13"/>
      <c r="B24" s="14"/>
      <c r="C24" s="38" t="s">
        <v>216</v>
      </c>
      <c r="D24" s="39" t="s">
        <v>16</v>
      </c>
      <c r="E24" s="39" t="s">
        <v>15</v>
      </c>
      <c r="F24" s="116" t="s">
        <v>124</v>
      </c>
      <c r="G24" s="116" t="s">
        <v>217</v>
      </c>
      <c r="H24" s="116"/>
      <c r="I24" s="117">
        <f>I25+I26+I27</f>
        <v>15508.800000000001</v>
      </c>
      <c r="J24" s="117">
        <f>J25+J26+J27</f>
        <v>14141</v>
      </c>
      <c r="K24" s="117">
        <f>K25+K26+K27</f>
        <v>14141</v>
      </c>
    </row>
    <row r="25" spans="1:11" ht="54">
      <c r="A25" s="13"/>
      <c r="B25" s="14"/>
      <c r="C25" s="40" t="s">
        <v>156</v>
      </c>
      <c r="D25" s="41" t="s">
        <v>16</v>
      </c>
      <c r="E25" s="41" t="s">
        <v>15</v>
      </c>
      <c r="F25" s="118" t="s">
        <v>124</v>
      </c>
      <c r="G25" s="118" t="s">
        <v>217</v>
      </c>
      <c r="H25" s="118" t="s">
        <v>157</v>
      </c>
      <c r="I25" s="119">
        <f>11384.5+1196.2+6+621.4</f>
        <v>13208.1</v>
      </c>
      <c r="J25" s="119">
        <f>11384.5+1196.2+6+78.3+0.1</f>
        <v>12665.1</v>
      </c>
      <c r="K25" s="119">
        <f>11384.5+1196.2+6+78.3+0.1</f>
        <v>12665.1</v>
      </c>
    </row>
    <row r="26" spans="1:11" ht="36">
      <c r="A26" s="13"/>
      <c r="B26" s="14"/>
      <c r="C26" s="40" t="s">
        <v>158</v>
      </c>
      <c r="D26" s="41" t="s">
        <v>16</v>
      </c>
      <c r="E26" s="41" t="s">
        <v>15</v>
      </c>
      <c r="F26" s="118" t="s">
        <v>124</v>
      </c>
      <c r="G26" s="118" t="s">
        <v>217</v>
      </c>
      <c r="H26" s="118" t="s">
        <v>159</v>
      </c>
      <c r="I26" s="119">
        <f>1532.6+382.9+100</f>
        <v>2015.5</v>
      </c>
      <c r="J26" s="119">
        <f>1532.6-131.9</f>
        <v>1400.6999999999998</v>
      </c>
      <c r="K26" s="119">
        <f>1532.6-131.9</f>
        <v>1400.6999999999998</v>
      </c>
    </row>
    <row r="27" spans="1:11" ht="18.75">
      <c r="A27" s="13"/>
      <c r="B27" s="14"/>
      <c r="C27" s="42" t="s">
        <v>163</v>
      </c>
      <c r="D27" s="43" t="s">
        <v>16</v>
      </c>
      <c r="E27" s="43" t="s">
        <v>15</v>
      </c>
      <c r="F27" s="120" t="s">
        <v>124</v>
      </c>
      <c r="G27" s="120" t="s">
        <v>217</v>
      </c>
      <c r="H27" s="120" t="s">
        <v>161</v>
      </c>
      <c r="I27" s="121">
        <f>75.2+60+150</f>
        <v>285.2</v>
      </c>
      <c r="J27" s="121">
        <v>75.2</v>
      </c>
      <c r="K27" s="121">
        <v>75.2</v>
      </c>
    </row>
    <row r="28" spans="1:11" ht="18.75">
      <c r="A28" s="13"/>
      <c r="B28" s="14"/>
      <c r="C28" s="35" t="s">
        <v>55</v>
      </c>
      <c r="D28" s="36" t="s">
        <v>16</v>
      </c>
      <c r="E28" s="36" t="s">
        <v>15</v>
      </c>
      <c r="F28" s="114" t="s">
        <v>124</v>
      </c>
      <c r="G28" s="114" t="s">
        <v>85</v>
      </c>
      <c r="H28" s="114"/>
      <c r="I28" s="115">
        <f>I30</f>
        <v>2036.2</v>
      </c>
      <c r="J28" s="115">
        <f>J30</f>
        <v>2089.8</v>
      </c>
      <c r="K28" s="115">
        <f>K30</f>
        <v>2089.8</v>
      </c>
    </row>
    <row r="29" spans="1:11" ht="18.75">
      <c r="A29" s="13"/>
      <c r="B29" s="14"/>
      <c r="C29" s="44" t="s">
        <v>216</v>
      </c>
      <c r="D29" s="45" t="s">
        <v>16</v>
      </c>
      <c r="E29" s="45" t="s">
        <v>15</v>
      </c>
      <c r="F29" s="122" t="s">
        <v>124</v>
      </c>
      <c r="G29" s="122" t="s">
        <v>218</v>
      </c>
      <c r="H29" s="122"/>
      <c r="I29" s="123">
        <f>I30</f>
        <v>2036.2</v>
      </c>
      <c r="J29" s="123">
        <f>J30</f>
        <v>2089.8</v>
      </c>
      <c r="K29" s="123">
        <f>K30</f>
        <v>2089.8</v>
      </c>
    </row>
    <row r="30" spans="1:11" ht="54">
      <c r="A30" s="13"/>
      <c r="B30" s="14"/>
      <c r="C30" s="42" t="s">
        <v>156</v>
      </c>
      <c r="D30" s="43" t="s">
        <v>16</v>
      </c>
      <c r="E30" s="43" t="s">
        <v>15</v>
      </c>
      <c r="F30" s="120" t="s">
        <v>124</v>
      </c>
      <c r="G30" s="120" t="s">
        <v>218</v>
      </c>
      <c r="H30" s="120" t="s">
        <v>157</v>
      </c>
      <c r="I30" s="121">
        <v>2036.2</v>
      </c>
      <c r="J30" s="121">
        <f>2036.2+53.6</f>
        <v>2089.8</v>
      </c>
      <c r="K30" s="121">
        <f>2036.2+53.6</f>
        <v>2089.8</v>
      </c>
    </row>
    <row r="31" spans="1:11" ht="37.5">
      <c r="A31" s="13"/>
      <c r="B31" s="14"/>
      <c r="C31" s="46" t="s">
        <v>150</v>
      </c>
      <c r="D31" s="47" t="s">
        <v>16</v>
      </c>
      <c r="E31" s="48" t="s">
        <v>15</v>
      </c>
      <c r="F31" s="124" t="s">
        <v>124</v>
      </c>
      <c r="G31" s="124" t="s">
        <v>153</v>
      </c>
      <c r="H31" s="125"/>
      <c r="I31" s="126">
        <f>I33</f>
        <v>7</v>
      </c>
      <c r="J31" s="126">
        <f>J33</f>
        <v>7</v>
      </c>
      <c r="K31" s="126">
        <f>K33</f>
        <v>7</v>
      </c>
    </row>
    <row r="32" spans="1:11" ht="18.75">
      <c r="A32" s="13"/>
      <c r="B32" s="14"/>
      <c r="C32" s="37" t="s">
        <v>57</v>
      </c>
      <c r="D32" s="47" t="s">
        <v>16</v>
      </c>
      <c r="E32" s="48" t="s">
        <v>15</v>
      </c>
      <c r="F32" s="124" t="s">
        <v>124</v>
      </c>
      <c r="G32" s="124" t="s">
        <v>151</v>
      </c>
      <c r="H32" s="125"/>
      <c r="I32" s="126">
        <f aca="true" t="shared" si="0" ref="I32:K33">I33</f>
        <v>7</v>
      </c>
      <c r="J32" s="126">
        <f t="shared" si="0"/>
        <v>7</v>
      </c>
      <c r="K32" s="126">
        <f t="shared" si="0"/>
        <v>7</v>
      </c>
    </row>
    <row r="33" spans="1:11" ht="18.75">
      <c r="A33" s="13"/>
      <c r="B33" s="14"/>
      <c r="C33" s="46" t="s">
        <v>219</v>
      </c>
      <c r="D33" s="49" t="s">
        <v>16</v>
      </c>
      <c r="E33" s="49" t="s">
        <v>15</v>
      </c>
      <c r="F33" s="127" t="s">
        <v>124</v>
      </c>
      <c r="G33" s="127" t="s">
        <v>152</v>
      </c>
      <c r="H33" s="128"/>
      <c r="I33" s="126">
        <f t="shared" si="0"/>
        <v>7</v>
      </c>
      <c r="J33" s="126">
        <f t="shared" si="0"/>
        <v>7</v>
      </c>
      <c r="K33" s="126">
        <f t="shared" si="0"/>
        <v>7</v>
      </c>
    </row>
    <row r="34" spans="1:11" ht="36">
      <c r="A34" s="13"/>
      <c r="B34" s="14"/>
      <c r="C34" s="40" t="s">
        <v>158</v>
      </c>
      <c r="D34" s="50" t="s">
        <v>16</v>
      </c>
      <c r="E34" s="50" t="s">
        <v>15</v>
      </c>
      <c r="F34" s="129" t="s">
        <v>124</v>
      </c>
      <c r="G34" s="129" t="s">
        <v>152</v>
      </c>
      <c r="H34" s="129" t="s">
        <v>159</v>
      </c>
      <c r="I34" s="130">
        <v>7</v>
      </c>
      <c r="J34" s="130">
        <v>7</v>
      </c>
      <c r="K34" s="130">
        <v>7</v>
      </c>
    </row>
    <row r="35" spans="1:11" ht="18.75">
      <c r="A35" s="13"/>
      <c r="B35" s="14"/>
      <c r="C35" s="37" t="s">
        <v>56</v>
      </c>
      <c r="D35" s="49" t="s">
        <v>16</v>
      </c>
      <c r="E35" s="49" t="s">
        <v>15</v>
      </c>
      <c r="F35" s="127" t="s">
        <v>124</v>
      </c>
      <c r="G35" s="127" t="s">
        <v>62</v>
      </c>
      <c r="H35" s="128"/>
      <c r="I35" s="126">
        <f>I36</f>
        <v>304.6</v>
      </c>
      <c r="J35" s="126">
        <f>J36</f>
        <v>0</v>
      </c>
      <c r="K35" s="126">
        <f>K36</f>
        <v>0</v>
      </c>
    </row>
    <row r="36" spans="1:11" ht="18.75">
      <c r="A36" s="13"/>
      <c r="B36" s="14"/>
      <c r="C36" s="37" t="s">
        <v>57</v>
      </c>
      <c r="D36" s="47" t="s">
        <v>16</v>
      </c>
      <c r="E36" s="49" t="s">
        <v>15</v>
      </c>
      <c r="F36" s="127" t="s">
        <v>124</v>
      </c>
      <c r="G36" s="127" t="s">
        <v>63</v>
      </c>
      <c r="H36" s="128"/>
      <c r="I36" s="126">
        <f>I39+I37</f>
        <v>304.6</v>
      </c>
      <c r="J36" s="126">
        <f>J39+J37</f>
        <v>0</v>
      </c>
      <c r="K36" s="126">
        <f>K39+K37</f>
        <v>0</v>
      </c>
    </row>
    <row r="37" spans="1:11" ht="37.5">
      <c r="A37" s="13"/>
      <c r="B37" s="14"/>
      <c r="C37" s="44" t="s">
        <v>147</v>
      </c>
      <c r="D37" s="45" t="s">
        <v>16</v>
      </c>
      <c r="E37" s="45" t="s">
        <v>15</v>
      </c>
      <c r="F37" s="122" t="s">
        <v>124</v>
      </c>
      <c r="G37" s="122" t="s">
        <v>89</v>
      </c>
      <c r="H37" s="122"/>
      <c r="I37" s="123">
        <f>I38</f>
        <v>0</v>
      </c>
      <c r="J37" s="123">
        <f>J38</f>
        <v>0</v>
      </c>
      <c r="K37" s="123">
        <f>K38</f>
        <v>0</v>
      </c>
    </row>
    <row r="38" spans="1:11" ht="18.75">
      <c r="A38" s="13"/>
      <c r="B38" s="14"/>
      <c r="C38" s="42" t="s">
        <v>165</v>
      </c>
      <c r="D38" s="43" t="s">
        <v>16</v>
      </c>
      <c r="E38" s="43" t="s">
        <v>15</v>
      </c>
      <c r="F38" s="120" t="s">
        <v>124</v>
      </c>
      <c r="G38" s="120" t="s">
        <v>89</v>
      </c>
      <c r="H38" s="120" t="s">
        <v>164</v>
      </c>
      <c r="I38" s="121">
        <v>0</v>
      </c>
      <c r="J38" s="121">
        <v>0</v>
      </c>
      <c r="K38" s="121">
        <v>0</v>
      </c>
    </row>
    <row r="39" spans="1:11" ht="37.5">
      <c r="A39" s="13"/>
      <c r="B39" s="14"/>
      <c r="C39" s="44" t="s">
        <v>93</v>
      </c>
      <c r="D39" s="45" t="s">
        <v>16</v>
      </c>
      <c r="E39" s="45" t="s">
        <v>15</v>
      </c>
      <c r="F39" s="122" t="s">
        <v>124</v>
      </c>
      <c r="G39" s="122" t="s">
        <v>61</v>
      </c>
      <c r="H39" s="122"/>
      <c r="I39" s="123">
        <f>I40</f>
        <v>304.6</v>
      </c>
      <c r="J39" s="123">
        <f>J40</f>
        <v>0</v>
      </c>
      <c r="K39" s="123">
        <f>K40</f>
        <v>0</v>
      </c>
    </row>
    <row r="40" spans="1:11" ht="18.75">
      <c r="A40" s="13"/>
      <c r="B40" s="14"/>
      <c r="C40" s="51" t="s">
        <v>165</v>
      </c>
      <c r="D40" s="43" t="s">
        <v>16</v>
      </c>
      <c r="E40" s="43" t="s">
        <v>15</v>
      </c>
      <c r="F40" s="120" t="s">
        <v>124</v>
      </c>
      <c r="G40" s="120" t="s">
        <v>61</v>
      </c>
      <c r="H40" s="120" t="s">
        <v>164</v>
      </c>
      <c r="I40" s="121">
        <v>304.6</v>
      </c>
      <c r="J40" s="121">
        <v>0</v>
      </c>
      <c r="K40" s="121">
        <v>0</v>
      </c>
    </row>
    <row r="41" spans="1:11" ht="37.5">
      <c r="A41" s="13"/>
      <c r="B41" s="14"/>
      <c r="C41" s="52" t="s">
        <v>134</v>
      </c>
      <c r="D41" s="47" t="s">
        <v>16</v>
      </c>
      <c r="E41" s="53" t="s">
        <v>15</v>
      </c>
      <c r="F41" s="131" t="s">
        <v>133</v>
      </c>
      <c r="G41" s="131"/>
      <c r="H41" s="132"/>
      <c r="I41" s="133">
        <f>I42</f>
        <v>379.2</v>
      </c>
      <c r="J41" s="133">
        <f aca="true" t="shared" si="1" ref="J41:K49">J42</f>
        <v>0</v>
      </c>
      <c r="K41" s="133">
        <f t="shared" si="1"/>
        <v>0</v>
      </c>
    </row>
    <row r="42" spans="1:11" ht="18.75">
      <c r="A42" s="13"/>
      <c r="B42" s="14"/>
      <c r="C42" s="54" t="s">
        <v>56</v>
      </c>
      <c r="D42" s="47" t="s">
        <v>16</v>
      </c>
      <c r="E42" s="55" t="s">
        <v>15</v>
      </c>
      <c r="F42" s="134" t="s">
        <v>133</v>
      </c>
      <c r="G42" s="134" t="s">
        <v>62</v>
      </c>
      <c r="H42" s="135"/>
      <c r="I42" s="126">
        <f>I43</f>
        <v>379.2</v>
      </c>
      <c r="J42" s="126">
        <f t="shared" si="1"/>
        <v>0</v>
      </c>
      <c r="K42" s="126">
        <f t="shared" si="1"/>
        <v>0</v>
      </c>
    </row>
    <row r="43" spans="1:11" ht="18.75">
      <c r="A43" s="13"/>
      <c r="B43" s="14"/>
      <c r="C43" s="37" t="s">
        <v>57</v>
      </c>
      <c r="D43" s="47" t="s">
        <v>16</v>
      </c>
      <c r="E43" s="49" t="s">
        <v>15</v>
      </c>
      <c r="F43" s="127" t="s">
        <v>133</v>
      </c>
      <c r="G43" s="127" t="s">
        <v>64</v>
      </c>
      <c r="H43" s="128"/>
      <c r="I43" s="126">
        <f>I44</f>
        <v>379.2</v>
      </c>
      <c r="J43" s="126">
        <f>J44</f>
        <v>0</v>
      </c>
      <c r="K43" s="126">
        <f>K44</f>
        <v>0</v>
      </c>
    </row>
    <row r="44" spans="1:11" ht="37.5">
      <c r="A44" s="13"/>
      <c r="B44" s="14"/>
      <c r="C44" s="57" t="s">
        <v>136</v>
      </c>
      <c r="D44" s="55" t="s">
        <v>16</v>
      </c>
      <c r="E44" s="56" t="s">
        <v>15</v>
      </c>
      <c r="F44" s="134" t="s">
        <v>133</v>
      </c>
      <c r="G44" s="134" t="s">
        <v>65</v>
      </c>
      <c r="H44" s="134"/>
      <c r="I44" s="136">
        <f>I45</f>
        <v>379.2</v>
      </c>
      <c r="J44" s="136">
        <f t="shared" si="1"/>
        <v>0</v>
      </c>
      <c r="K44" s="136">
        <f t="shared" si="1"/>
        <v>0</v>
      </c>
    </row>
    <row r="45" spans="1:11" ht="18.75">
      <c r="A45" s="13"/>
      <c r="B45" s="14"/>
      <c r="C45" s="42" t="s">
        <v>165</v>
      </c>
      <c r="D45" s="43" t="s">
        <v>16</v>
      </c>
      <c r="E45" s="50" t="s">
        <v>15</v>
      </c>
      <c r="F45" s="129" t="s">
        <v>133</v>
      </c>
      <c r="G45" s="129" t="s">
        <v>65</v>
      </c>
      <c r="H45" s="129" t="s">
        <v>164</v>
      </c>
      <c r="I45" s="130">
        <v>379.2</v>
      </c>
      <c r="J45" s="130">
        <v>0</v>
      </c>
      <c r="K45" s="130">
        <v>0</v>
      </c>
    </row>
    <row r="46" spans="1:11" ht="18.75">
      <c r="A46" s="13"/>
      <c r="B46" s="14"/>
      <c r="C46" s="52" t="s">
        <v>208</v>
      </c>
      <c r="D46" s="47" t="s">
        <v>16</v>
      </c>
      <c r="E46" s="53" t="s">
        <v>15</v>
      </c>
      <c r="F46" s="131" t="s">
        <v>126</v>
      </c>
      <c r="G46" s="131"/>
      <c r="H46" s="132"/>
      <c r="I46" s="133">
        <f>I47</f>
        <v>995</v>
      </c>
      <c r="J46" s="133">
        <f t="shared" si="1"/>
        <v>0</v>
      </c>
      <c r="K46" s="133">
        <f t="shared" si="1"/>
        <v>0</v>
      </c>
    </row>
    <row r="47" spans="1:11" ht="18.75">
      <c r="A47" s="13"/>
      <c r="B47" s="14"/>
      <c r="C47" s="54" t="s">
        <v>56</v>
      </c>
      <c r="D47" s="47" t="s">
        <v>16</v>
      </c>
      <c r="E47" s="55" t="s">
        <v>15</v>
      </c>
      <c r="F47" s="134" t="s">
        <v>126</v>
      </c>
      <c r="G47" s="134" t="s">
        <v>62</v>
      </c>
      <c r="H47" s="135"/>
      <c r="I47" s="126">
        <f>I48</f>
        <v>995</v>
      </c>
      <c r="J47" s="126">
        <f t="shared" si="1"/>
        <v>0</v>
      </c>
      <c r="K47" s="126">
        <f t="shared" si="1"/>
        <v>0</v>
      </c>
    </row>
    <row r="48" spans="1:11" ht="18.75">
      <c r="A48" s="13"/>
      <c r="B48" s="14"/>
      <c r="C48" s="37" t="s">
        <v>57</v>
      </c>
      <c r="D48" s="47" t="s">
        <v>16</v>
      </c>
      <c r="E48" s="49" t="s">
        <v>15</v>
      </c>
      <c r="F48" s="127" t="s">
        <v>126</v>
      </c>
      <c r="G48" s="127" t="s">
        <v>64</v>
      </c>
      <c r="H48" s="128"/>
      <c r="I48" s="126">
        <f>I49</f>
        <v>995</v>
      </c>
      <c r="J48" s="126">
        <f>J49</f>
        <v>0</v>
      </c>
      <c r="K48" s="126">
        <f>K49</f>
        <v>0</v>
      </c>
    </row>
    <row r="49" spans="1:11" ht="37.5">
      <c r="A49" s="13"/>
      <c r="B49" s="14"/>
      <c r="C49" s="58" t="s">
        <v>206</v>
      </c>
      <c r="D49" s="55" t="s">
        <v>16</v>
      </c>
      <c r="E49" s="56" t="s">
        <v>15</v>
      </c>
      <c r="F49" s="134" t="s">
        <v>126</v>
      </c>
      <c r="G49" s="134" t="s">
        <v>207</v>
      </c>
      <c r="H49" s="125"/>
      <c r="I49" s="136">
        <f>I50</f>
        <v>995</v>
      </c>
      <c r="J49" s="136">
        <f t="shared" si="1"/>
        <v>0</v>
      </c>
      <c r="K49" s="136">
        <f t="shared" si="1"/>
        <v>0</v>
      </c>
    </row>
    <row r="50" spans="1:11" ht="18.75">
      <c r="A50" s="13"/>
      <c r="B50" s="14"/>
      <c r="C50" s="59" t="s">
        <v>163</v>
      </c>
      <c r="D50" s="43" t="s">
        <v>16</v>
      </c>
      <c r="E50" s="50" t="s">
        <v>15</v>
      </c>
      <c r="F50" s="129" t="s">
        <v>126</v>
      </c>
      <c r="G50" s="129" t="s">
        <v>207</v>
      </c>
      <c r="H50" s="125" t="s">
        <v>161</v>
      </c>
      <c r="I50" s="130">
        <v>995</v>
      </c>
      <c r="J50" s="130">
        <v>0</v>
      </c>
      <c r="K50" s="130">
        <v>0</v>
      </c>
    </row>
    <row r="51" spans="1:11" ht="18.75">
      <c r="A51" s="13"/>
      <c r="B51" s="14"/>
      <c r="C51" s="35" t="s">
        <v>22</v>
      </c>
      <c r="D51" s="36" t="s">
        <v>16</v>
      </c>
      <c r="E51" s="36" t="s">
        <v>15</v>
      </c>
      <c r="F51" s="114" t="s">
        <v>128</v>
      </c>
      <c r="G51" s="114"/>
      <c r="H51" s="114"/>
      <c r="I51" s="115">
        <f>I52</f>
        <v>920</v>
      </c>
      <c r="J51" s="115">
        <f aca="true" t="shared" si="2" ref="J51:K54">J52</f>
        <v>160.5</v>
      </c>
      <c r="K51" s="115">
        <f t="shared" si="2"/>
        <v>0</v>
      </c>
    </row>
    <row r="52" spans="1:11" ht="18.75">
      <c r="A52" s="13"/>
      <c r="B52" s="14"/>
      <c r="C52" s="54" t="s">
        <v>56</v>
      </c>
      <c r="D52" s="36" t="s">
        <v>16</v>
      </c>
      <c r="E52" s="36" t="s">
        <v>15</v>
      </c>
      <c r="F52" s="114" t="s">
        <v>128</v>
      </c>
      <c r="G52" s="114" t="s">
        <v>62</v>
      </c>
      <c r="H52" s="114"/>
      <c r="I52" s="115">
        <f>I53</f>
        <v>920</v>
      </c>
      <c r="J52" s="115">
        <f t="shared" si="2"/>
        <v>160.5</v>
      </c>
      <c r="K52" s="115">
        <f t="shared" si="2"/>
        <v>0</v>
      </c>
    </row>
    <row r="53" spans="1:11" ht="18.75">
      <c r="A53" s="13"/>
      <c r="B53" s="14"/>
      <c r="C53" s="37" t="s">
        <v>57</v>
      </c>
      <c r="D53" s="36" t="s">
        <v>16</v>
      </c>
      <c r="E53" s="36" t="s">
        <v>15</v>
      </c>
      <c r="F53" s="114" t="s">
        <v>128</v>
      </c>
      <c r="G53" s="114" t="s">
        <v>64</v>
      </c>
      <c r="H53" s="114" t="s">
        <v>17</v>
      </c>
      <c r="I53" s="115">
        <f>I54</f>
        <v>920</v>
      </c>
      <c r="J53" s="115">
        <f t="shared" si="2"/>
        <v>160.5</v>
      </c>
      <c r="K53" s="115">
        <f t="shared" si="2"/>
        <v>0</v>
      </c>
    </row>
    <row r="54" spans="1:11" ht="18.75">
      <c r="A54" s="13"/>
      <c r="B54" s="14"/>
      <c r="C54" s="60" t="s">
        <v>94</v>
      </c>
      <c r="D54" s="61" t="s">
        <v>16</v>
      </c>
      <c r="E54" s="61" t="s">
        <v>15</v>
      </c>
      <c r="F54" s="137" t="s">
        <v>128</v>
      </c>
      <c r="G54" s="137" t="s">
        <v>66</v>
      </c>
      <c r="H54" s="137"/>
      <c r="I54" s="138">
        <f>I55</f>
        <v>920</v>
      </c>
      <c r="J54" s="138">
        <f t="shared" si="2"/>
        <v>160.5</v>
      </c>
      <c r="K54" s="138">
        <f t="shared" si="2"/>
        <v>0</v>
      </c>
    </row>
    <row r="55" spans="1:11" ht="18.75">
      <c r="A55" s="13"/>
      <c r="B55" s="14"/>
      <c r="C55" s="42" t="s">
        <v>163</v>
      </c>
      <c r="D55" s="62" t="s">
        <v>16</v>
      </c>
      <c r="E55" s="62" t="s">
        <v>15</v>
      </c>
      <c r="F55" s="139" t="s">
        <v>128</v>
      </c>
      <c r="G55" s="139" t="s">
        <v>66</v>
      </c>
      <c r="H55" s="120" t="s">
        <v>161</v>
      </c>
      <c r="I55" s="140">
        <v>920</v>
      </c>
      <c r="J55" s="140">
        <v>160.5</v>
      </c>
      <c r="K55" s="140">
        <v>0</v>
      </c>
    </row>
    <row r="56" spans="1:11" ht="18.75">
      <c r="A56" s="13"/>
      <c r="B56" s="14"/>
      <c r="C56" s="35" t="s">
        <v>23</v>
      </c>
      <c r="D56" s="36" t="s">
        <v>16</v>
      </c>
      <c r="E56" s="36" t="s">
        <v>15</v>
      </c>
      <c r="F56" s="114" t="s">
        <v>129</v>
      </c>
      <c r="G56" s="114"/>
      <c r="H56" s="114"/>
      <c r="I56" s="115">
        <f aca="true" t="shared" si="3" ref="I56:K57">I57</f>
        <v>4494.3</v>
      </c>
      <c r="J56" s="115">
        <f t="shared" si="3"/>
        <v>2803</v>
      </c>
      <c r="K56" s="115">
        <f t="shared" si="3"/>
        <v>2464.1000000000004</v>
      </c>
    </row>
    <row r="57" spans="1:11" ht="18.75">
      <c r="A57" s="13"/>
      <c r="B57" s="14"/>
      <c r="C57" s="54" t="s">
        <v>56</v>
      </c>
      <c r="D57" s="36" t="s">
        <v>16</v>
      </c>
      <c r="E57" s="36" t="s">
        <v>15</v>
      </c>
      <c r="F57" s="114" t="s">
        <v>129</v>
      </c>
      <c r="G57" s="114" t="s">
        <v>62</v>
      </c>
      <c r="H57" s="114"/>
      <c r="I57" s="115">
        <f t="shared" si="3"/>
        <v>4494.3</v>
      </c>
      <c r="J57" s="115">
        <f t="shared" si="3"/>
        <v>2803</v>
      </c>
      <c r="K57" s="115">
        <f t="shared" si="3"/>
        <v>2464.1000000000004</v>
      </c>
    </row>
    <row r="58" spans="1:11" ht="18.75">
      <c r="A58" s="13"/>
      <c r="B58" s="14"/>
      <c r="C58" s="37" t="s">
        <v>57</v>
      </c>
      <c r="D58" s="36" t="s">
        <v>16</v>
      </c>
      <c r="E58" s="36" t="s">
        <v>15</v>
      </c>
      <c r="F58" s="114" t="s">
        <v>129</v>
      </c>
      <c r="G58" s="114" t="s">
        <v>64</v>
      </c>
      <c r="H58" s="114"/>
      <c r="I58" s="115">
        <f>I59+I63+I67+I69+I71+I65+I61+I73</f>
        <v>4494.3</v>
      </c>
      <c r="J58" s="115">
        <f>J59+J63+J67+J69+J71+J65+J61</f>
        <v>2803</v>
      </c>
      <c r="K58" s="115">
        <f>K59+K63+K67+K69+K71+K65+K61</f>
        <v>2464.1000000000004</v>
      </c>
    </row>
    <row r="59" spans="1:11" ht="37.5">
      <c r="A59" s="13"/>
      <c r="B59" s="14"/>
      <c r="C59" s="44" t="s">
        <v>95</v>
      </c>
      <c r="D59" s="45" t="s">
        <v>16</v>
      </c>
      <c r="E59" s="45" t="s">
        <v>15</v>
      </c>
      <c r="F59" s="122" t="s">
        <v>129</v>
      </c>
      <c r="G59" s="122" t="s">
        <v>67</v>
      </c>
      <c r="H59" s="141"/>
      <c r="I59" s="123">
        <f>I60</f>
        <v>300</v>
      </c>
      <c r="J59" s="123">
        <f>J60</f>
        <v>300</v>
      </c>
      <c r="K59" s="123">
        <f>K60</f>
        <v>300</v>
      </c>
    </row>
    <row r="60" spans="1:11" ht="18.75">
      <c r="A60" s="13"/>
      <c r="B60" s="14"/>
      <c r="C60" s="42" t="s">
        <v>162</v>
      </c>
      <c r="D60" s="41" t="s">
        <v>16</v>
      </c>
      <c r="E60" s="41" t="s">
        <v>15</v>
      </c>
      <c r="F60" s="118" t="s">
        <v>129</v>
      </c>
      <c r="G60" s="118" t="s">
        <v>67</v>
      </c>
      <c r="H60" s="118" t="s">
        <v>160</v>
      </c>
      <c r="I60" s="119">
        <f>150+150</f>
        <v>300</v>
      </c>
      <c r="J60" s="119">
        <f>150+150</f>
        <v>300</v>
      </c>
      <c r="K60" s="119">
        <f>150+150</f>
        <v>300</v>
      </c>
    </row>
    <row r="61" spans="1:11" ht="18.75">
      <c r="A61" s="13"/>
      <c r="B61" s="14"/>
      <c r="C61" s="44" t="s">
        <v>182</v>
      </c>
      <c r="D61" s="45" t="s">
        <v>16</v>
      </c>
      <c r="E61" s="45" t="s">
        <v>15</v>
      </c>
      <c r="F61" s="122" t="s">
        <v>129</v>
      </c>
      <c r="G61" s="122" t="s">
        <v>181</v>
      </c>
      <c r="H61" s="122"/>
      <c r="I61" s="136">
        <f>I62</f>
        <v>0</v>
      </c>
      <c r="J61" s="136">
        <f>J62</f>
        <v>838.9</v>
      </c>
      <c r="K61" s="136">
        <f>K62</f>
        <v>500</v>
      </c>
    </row>
    <row r="62" spans="1:11" ht="36">
      <c r="A62" s="13"/>
      <c r="B62" s="14"/>
      <c r="C62" s="40" t="s">
        <v>158</v>
      </c>
      <c r="D62" s="41" t="s">
        <v>16</v>
      </c>
      <c r="E62" s="41" t="s">
        <v>15</v>
      </c>
      <c r="F62" s="118" t="s">
        <v>129</v>
      </c>
      <c r="G62" s="118" t="s">
        <v>181</v>
      </c>
      <c r="H62" s="118" t="s">
        <v>159</v>
      </c>
      <c r="I62" s="119">
        <v>0</v>
      </c>
      <c r="J62" s="119">
        <f>1500-661.1</f>
        <v>838.9</v>
      </c>
      <c r="K62" s="119">
        <v>500</v>
      </c>
    </row>
    <row r="63" spans="1:11" ht="18.75">
      <c r="A63" s="13"/>
      <c r="B63" s="14"/>
      <c r="C63" s="44" t="s">
        <v>96</v>
      </c>
      <c r="D63" s="45" t="s">
        <v>16</v>
      </c>
      <c r="E63" s="45" t="s">
        <v>15</v>
      </c>
      <c r="F63" s="122" t="s">
        <v>129</v>
      </c>
      <c r="G63" s="122" t="s">
        <v>68</v>
      </c>
      <c r="H63" s="122"/>
      <c r="I63" s="136">
        <f>I64</f>
        <v>207.4</v>
      </c>
      <c r="J63" s="136">
        <f>J64</f>
        <v>182.4</v>
      </c>
      <c r="K63" s="136">
        <f>K64</f>
        <v>182.4</v>
      </c>
    </row>
    <row r="64" spans="1:11" ht="36">
      <c r="A64" s="13"/>
      <c r="B64" s="14"/>
      <c r="C64" s="40" t="s">
        <v>158</v>
      </c>
      <c r="D64" s="41" t="s">
        <v>16</v>
      </c>
      <c r="E64" s="41" t="s">
        <v>15</v>
      </c>
      <c r="F64" s="118" t="s">
        <v>129</v>
      </c>
      <c r="G64" s="118" t="s">
        <v>68</v>
      </c>
      <c r="H64" s="118" t="s">
        <v>159</v>
      </c>
      <c r="I64" s="119">
        <f>182.4+25</f>
        <v>207.4</v>
      </c>
      <c r="J64" s="119">
        <v>182.4</v>
      </c>
      <c r="K64" s="119">
        <v>182.4</v>
      </c>
    </row>
    <row r="65" spans="1:11" ht="37.5">
      <c r="A65" s="13"/>
      <c r="B65" s="14"/>
      <c r="C65" s="57" t="s">
        <v>97</v>
      </c>
      <c r="D65" s="55" t="s">
        <v>16</v>
      </c>
      <c r="E65" s="55" t="s">
        <v>15</v>
      </c>
      <c r="F65" s="142" t="s">
        <v>129</v>
      </c>
      <c r="G65" s="142" t="s">
        <v>69</v>
      </c>
      <c r="H65" s="122"/>
      <c r="I65" s="123">
        <f>I66</f>
        <v>659.9000000000001</v>
      </c>
      <c r="J65" s="123">
        <f>J66</f>
        <v>381.70000000000005</v>
      </c>
      <c r="K65" s="123">
        <f>K66</f>
        <v>381.70000000000005</v>
      </c>
    </row>
    <row r="66" spans="1:11" ht="36">
      <c r="A66" s="13"/>
      <c r="B66" s="14"/>
      <c r="C66" s="40" t="s">
        <v>158</v>
      </c>
      <c r="D66" s="43" t="s">
        <v>16</v>
      </c>
      <c r="E66" s="43" t="s">
        <v>15</v>
      </c>
      <c r="F66" s="120" t="s">
        <v>129</v>
      </c>
      <c r="G66" s="120" t="s">
        <v>69</v>
      </c>
      <c r="H66" s="120" t="s">
        <v>159</v>
      </c>
      <c r="I66" s="121">
        <f>631.6+0.1+28.2</f>
        <v>659.9000000000001</v>
      </c>
      <c r="J66" s="121">
        <f>381.6+0.1</f>
        <v>381.70000000000005</v>
      </c>
      <c r="K66" s="121">
        <f>381.6+0.1</f>
        <v>381.70000000000005</v>
      </c>
    </row>
    <row r="67" spans="1:11" ht="56.25">
      <c r="A67" s="13"/>
      <c r="B67" s="14"/>
      <c r="C67" s="57" t="s">
        <v>98</v>
      </c>
      <c r="D67" s="55" t="s">
        <v>16</v>
      </c>
      <c r="E67" s="55" t="s">
        <v>15</v>
      </c>
      <c r="F67" s="142" t="s">
        <v>129</v>
      </c>
      <c r="G67" s="142" t="s">
        <v>70</v>
      </c>
      <c r="H67" s="122"/>
      <c r="I67" s="123">
        <f>I68</f>
        <v>200</v>
      </c>
      <c r="J67" s="123">
        <f>J68</f>
        <v>200</v>
      </c>
      <c r="K67" s="123">
        <f>K68</f>
        <v>200</v>
      </c>
    </row>
    <row r="68" spans="1:11" ht="36">
      <c r="A68" s="13"/>
      <c r="B68" s="14"/>
      <c r="C68" s="40" t="s">
        <v>158</v>
      </c>
      <c r="D68" s="43" t="s">
        <v>16</v>
      </c>
      <c r="E68" s="43" t="s">
        <v>15</v>
      </c>
      <c r="F68" s="120" t="s">
        <v>129</v>
      </c>
      <c r="G68" s="120" t="s">
        <v>70</v>
      </c>
      <c r="H68" s="120" t="s">
        <v>159</v>
      </c>
      <c r="I68" s="121">
        <v>200</v>
      </c>
      <c r="J68" s="121">
        <v>200</v>
      </c>
      <c r="K68" s="121">
        <v>200</v>
      </c>
    </row>
    <row r="69" spans="1:11" ht="37.5">
      <c r="A69" s="13"/>
      <c r="B69" s="14"/>
      <c r="C69" s="44" t="s">
        <v>144</v>
      </c>
      <c r="D69" s="45" t="s">
        <v>16</v>
      </c>
      <c r="E69" s="64" t="s">
        <v>15</v>
      </c>
      <c r="F69" s="122" t="s">
        <v>129</v>
      </c>
      <c r="G69" s="122" t="s">
        <v>71</v>
      </c>
      <c r="H69" s="141"/>
      <c r="I69" s="136">
        <f>I70</f>
        <v>2600</v>
      </c>
      <c r="J69" s="136">
        <f>J70</f>
        <v>900</v>
      </c>
      <c r="K69" s="136">
        <f>K70</f>
        <v>900</v>
      </c>
    </row>
    <row r="70" spans="1:11" ht="36">
      <c r="A70" s="13"/>
      <c r="B70" s="14"/>
      <c r="C70" s="40" t="s">
        <v>158</v>
      </c>
      <c r="D70" s="41" t="s">
        <v>16</v>
      </c>
      <c r="E70" s="41" t="s">
        <v>15</v>
      </c>
      <c r="F70" s="118" t="s">
        <v>129</v>
      </c>
      <c r="G70" s="118" t="s">
        <v>71</v>
      </c>
      <c r="H70" s="118" t="s">
        <v>159</v>
      </c>
      <c r="I70" s="119">
        <f>900+700+1000</f>
        <v>2600</v>
      </c>
      <c r="J70" s="119">
        <v>900</v>
      </c>
      <c r="K70" s="119">
        <v>900</v>
      </c>
    </row>
    <row r="71" spans="1:11" ht="37.5">
      <c r="A71" s="13"/>
      <c r="B71" s="14"/>
      <c r="C71" s="57" t="s">
        <v>99</v>
      </c>
      <c r="D71" s="55" t="s">
        <v>16</v>
      </c>
      <c r="E71" s="56" t="s">
        <v>15</v>
      </c>
      <c r="F71" s="134" t="s">
        <v>129</v>
      </c>
      <c r="G71" s="134" t="s">
        <v>72</v>
      </c>
      <c r="H71" s="134"/>
      <c r="I71" s="136">
        <f>I72</f>
        <v>352</v>
      </c>
      <c r="J71" s="136">
        <f>J72</f>
        <v>0</v>
      </c>
      <c r="K71" s="136">
        <f>K72</f>
        <v>0</v>
      </c>
    </row>
    <row r="72" spans="1:11" ht="18.75">
      <c r="A72" s="13"/>
      <c r="B72" s="14"/>
      <c r="C72" s="42" t="s">
        <v>165</v>
      </c>
      <c r="D72" s="43" t="s">
        <v>16</v>
      </c>
      <c r="E72" s="50" t="s">
        <v>15</v>
      </c>
      <c r="F72" s="129" t="s">
        <v>129</v>
      </c>
      <c r="G72" s="129" t="s">
        <v>73</v>
      </c>
      <c r="H72" s="129" t="s">
        <v>164</v>
      </c>
      <c r="I72" s="130">
        <v>352</v>
      </c>
      <c r="J72" s="130">
        <v>0</v>
      </c>
      <c r="K72" s="130">
        <v>0</v>
      </c>
    </row>
    <row r="73" spans="1:11" ht="37.5">
      <c r="A73" s="13"/>
      <c r="B73" s="14"/>
      <c r="C73" s="44" t="s">
        <v>147</v>
      </c>
      <c r="D73" s="45" t="s">
        <v>16</v>
      </c>
      <c r="E73" s="45" t="s">
        <v>15</v>
      </c>
      <c r="F73" s="122" t="s">
        <v>129</v>
      </c>
      <c r="G73" s="122" t="s">
        <v>89</v>
      </c>
      <c r="H73" s="122"/>
      <c r="I73" s="123">
        <f>I74</f>
        <v>175</v>
      </c>
      <c r="J73" s="123">
        <f>J74</f>
        <v>0</v>
      </c>
      <c r="K73" s="123">
        <f>K74</f>
        <v>0</v>
      </c>
    </row>
    <row r="74" spans="1:11" ht="18.75">
      <c r="A74" s="13"/>
      <c r="B74" s="14"/>
      <c r="C74" s="42" t="s">
        <v>165</v>
      </c>
      <c r="D74" s="43" t="s">
        <v>16</v>
      </c>
      <c r="E74" s="43" t="s">
        <v>15</v>
      </c>
      <c r="F74" s="120" t="s">
        <v>129</v>
      </c>
      <c r="G74" s="120" t="s">
        <v>89</v>
      </c>
      <c r="H74" s="120" t="s">
        <v>164</v>
      </c>
      <c r="I74" s="121">
        <v>175</v>
      </c>
      <c r="J74" s="121">
        <v>0</v>
      </c>
      <c r="K74" s="121">
        <v>0</v>
      </c>
    </row>
    <row r="75" spans="1:11" ht="18.75">
      <c r="A75" s="13"/>
      <c r="B75" s="14"/>
      <c r="C75" s="65" t="s">
        <v>24</v>
      </c>
      <c r="D75" s="49" t="s">
        <v>16</v>
      </c>
      <c r="E75" s="49" t="s">
        <v>130</v>
      </c>
      <c r="F75" s="132"/>
      <c r="G75" s="132"/>
      <c r="H75" s="132"/>
      <c r="I75" s="126">
        <f>I76</f>
        <v>579.1999999999999</v>
      </c>
      <c r="J75" s="126">
        <f aca="true" t="shared" si="4" ref="J75:K78">J76</f>
        <v>599.0999999999999</v>
      </c>
      <c r="K75" s="126">
        <f t="shared" si="4"/>
        <v>619.8</v>
      </c>
    </row>
    <row r="76" spans="1:11" ht="18.75">
      <c r="A76" s="13"/>
      <c r="B76" s="14"/>
      <c r="C76" s="37" t="s">
        <v>25</v>
      </c>
      <c r="D76" s="49" t="s">
        <v>16</v>
      </c>
      <c r="E76" s="49" t="s">
        <v>130</v>
      </c>
      <c r="F76" s="127" t="s">
        <v>123</v>
      </c>
      <c r="G76" s="132"/>
      <c r="H76" s="132"/>
      <c r="I76" s="126">
        <f>I77</f>
        <v>579.1999999999999</v>
      </c>
      <c r="J76" s="126">
        <f t="shared" si="4"/>
        <v>599.0999999999999</v>
      </c>
      <c r="K76" s="126">
        <f t="shared" si="4"/>
        <v>619.8</v>
      </c>
    </row>
    <row r="77" spans="1:11" ht="18.75">
      <c r="A77" s="13"/>
      <c r="B77" s="14"/>
      <c r="C77" s="37" t="s">
        <v>56</v>
      </c>
      <c r="D77" s="49" t="s">
        <v>16</v>
      </c>
      <c r="E77" s="49" t="s">
        <v>130</v>
      </c>
      <c r="F77" s="127" t="s">
        <v>123</v>
      </c>
      <c r="G77" s="127" t="s">
        <v>74</v>
      </c>
      <c r="H77" s="132"/>
      <c r="I77" s="126">
        <f>I78</f>
        <v>579.1999999999999</v>
      </c>
      <c r="J77" s="126">
        <f t="shared" si="4"/>
        <v>599.0999999999999</v>
      </c>
      <c r="K77" s="126">
        <f t="shared" si="4"/>
        <v>619.8</v>
      </c>
    </row>
    <row r="78" spans="1:11" ht="18.75">
      <c r="A78" s="13"/>
      <c r="B78" s="14"/>
      <c r="C78" s="37" t="s">
        <v>57</v>
      </c>
      <c r="D78" s="49" t="s">
        <v>16</v>
      </c>
      <c r="E78" s="49" t="s">
        <v>130</v>
      </c>
      <c r="F78" s="127" t="s">
        <v>123</v>
      </c>
      <c r="G78" s="127" t="s">
        <v>75</v>
      </c>
      <c r="H78" s="128"/>
      <c r="I78" s="126">
        <f>I79</f>
        <v>579.1999999999999</v>
      </c>
      <c r="J78" s="126">
        <f t="shared" si="4"/>
        <v>599.0999999999999</v>
      </c>
      <c r="K78" s="126">
        <f t="shared" si="4"/>
        <v>619.8</v>
      </c>
    </row>
    <row r="79" spans="1:11" ht="37.5">
      <c r="A79" s="13"/>
      <c r="B79" s="14"/>
      <c r="C79" s="37" t="s">
        <v>149</v>
      </c>
      <c r="D79" s="49" t="s">
        <v>16</v>
      </c>
      <c r="E79" s="49" t="s">
        <v>130</v>
      </c>
      <c r="F79" s="127" t="s">
        <v>123</v>
      </c>
      <c r="G79" s="127" t="s">
        <v>76</v>
      </c>
      <c r="H79" s="128"/>
      <c r="I79" s="126">
        <f>SUM(I80:I81)</f>
        <v>579.1999999999999</v>
      </c>
      <c r="J79" s="126">
        <f>SUM(J80:J81)</f>
        <v>599.0999999999999</v>
      </c>
      <c r="K79" s="126">
        <f>SUM(K80:K81)</f>
        <v>619.8</v>
      </c>
    </row>
    <row r="80" spans="1:11" ht="54">
      <c r="A80" s="13"/>
      <c r="B80" s="14"/>
      <c r="C80" s="66" t="s">
        <v>156</v>
      </c>
      <c r="D80" s="63" t="s">
        <v>16</v>
      </c>
      <c r="E80" s="67" t="s">
        <v>130</v>
      </c>
      <c r="F80" s="143" t="s">
        <v>123</v>
      </c>
      <c r="G80" s="143" t="s">
        <v>76</v>
      </c>
      <c r="H80" s="143" t="s">
        <v>157</v>
      </c>
      <c r="I80" s="144">
        <f>799.9-262.6-15.5</f>
        <v>521.8</v>
      </c>
      <c r="J80" s="144">
        <f>545.8+19.9-15.5</f>
        <v>550.1999999999999</v>
      </c>
      <c r="K80" s="144">
        <v>570.9</v>
      </c>
    </row>
    <row r="81" spans="1:11" ht="36">
      <c r="A81" s="13"/>
      <c r="B81" s="14"/>
      <c r="C81" s="40" t="s">
        <v>158</v>
      </c>
      <c r="D81" s="62" t="s">
        <v>16</v>
      </c>
      <c r="E81" s="68" t="s">
        <v>130</v>
      </c>
      <c r="F81" s="145" t="s">
        <v>123</v>
      </c>
      <c r="G81" s="145" t="s">
        <v>76</v>
      </c>
      <c r="H81" s="125" t="s">
        <v>159</v>
      </c>
      <c r="I81" s="146">
        <v>57.4</v>
      </c>
      <c r="J81" s="146">
        <v>48.9</v>
      </c>
      <c r="K81" s="147">
        <v>48.9</v>
      </c>
    </row>
    <row r="82" spans="1:11" ht="18.75">
      <c r="A82" s="13"/>
      <c r="B82" s="14"/>
      <c r="C82" s="35" t="s">
        <v>26</v>
      </c>
      <c r="D82" s="36" t="s">
        <v>16</v>
      </c>
      <c r="E82" s="36" t="s">
        <v>123</v>
      </c>
      <c r="F82" s="114"/>
      <c r="G82" s="114" t="s">
        <v>17</v>
      </c>
      <c r="H82" s="114" t="s">
        <v>17</v>
      </c>
      <c r="I82" s="115">
        <f>I83+I93+I112</f>
        <v>1194.3</v>
      </c>
      <c r="J82" s="115">
        <f>J83+J93+J112</f>
        <v>4132</v>
      </c>
      <c r="K82" s="115">
        <f>K83+K93+K112</f>
        <v>10269.4</v>
      </c>
    </row>
    <row r="83" spans="1:11" ht="18.75">
      <c r="A83" s="13"/>
      <c r="B83" s="14"/>
      <c r="C83" s="35" t="s">
        <v>194</v>
      </c>
      <c r="D83" s="36" t="s">
        <v>16</v>
      </c>
      <c r="E83" s="36" t="s">
        <v>123</v>
      </c>
      <c r="F83" s="114" t="s">
        <v>132</v>
      </c>
      <c r="G83" s="114"/>
      <c r="H83" s="114"/>
      <c r="I83" s="115">
        <f>I84</f>
        <v>76</v>
      </c>
      <c r="J83" s="115">
        <f>J84</f>
        <v>2490.2</v>
      </c>
      <c r="K83" s="115">
        <f>K84</f>
        <v>8689.1</v>
      </c>
    </row>
    <row r="84" spans="1:11" ht="75">
      <c r="A84" s="13"/>
      <c r="B84" s="14"/>
      <c r="C84" s="37" t="s">
        <v>225</v>
      </c>
      <c r="D84" s="36" t="s">
        <v>16</v>
      </c>
      <c r="E84" s="36" t="s">
        <v>123</v>
      </c>
      <c r="F84" s="114" t="s">
        <v>132</v>
      </c>
      <c r="G84" s="114" t="s">
        <v>224</v>
      </c>
      <c r="H84" s="114"/>
      <c r="I84" s="115">
        <f aca="true" t="shared" si="5" ref="I84:K85">I85</f>
        <v>76</v>
      </c>
      <c r="J84" s="115">
        <f t="shared" si="5"/>
        <v>2490.2</v>
      </c>
      <c r="K84" s="115">
        <f t="shared" si="5"/>
        <v>8689.1</v>
      </c>
    </row>
    <row r="85" spans="1:11" ht="18.75">
      <c r="A85" s="13"/>
      <c r="B85" s="14"/>
      <c r="C85" s="46" t="s">
        <v>227</v>
      </c>
      <c r="D85" s="36" t="s">
        <v>16</v>
      </c>
      <c r="E85" s="36" t="s">
        <v>123</v>
      </c>
      <c r="F85" s="114" t="s">
        <v>132</v>
      </c>
      <c r="G85" s="114" t="s">
        <v>226</v>
      </c>
      <c r="H85" s="114" t="s">
        <v>17</v>
      </c>
      <c r="I85" s="115">
        <f t="shared" si="5"/>
        <v>76</v>
      </c>
      <c r="J85" s="115">
        <f t="shared" si="5"/>
        <v>2490.2</v>
      </c>
      <c r="K85" s="115">
        <f t="shared" si="5"/>
        <v>8689.1</v>
      </c>
    </row>
    <row r="86" spans="1:11" ht="57.75" customHeight="1">
      <c r="A86" s="13"/>
      <c r="B86" s="14"/>
      <c r="C86" s="46" t="s">
        <v>229</v>
      </c>
      <c r="D86" s="36" t="s">
        <v>16</v>
      </c>
      <c r="E86" s="36" t="s">
        <v>123</v>
      </c>
      <c r="F86" s="114" t="s">
        <v>132</v>
      </c>
      <c r="G86" s="114" t="s">
        <v>228</v>
      </c>
      <c r="H86" s="114"/>
      <c r="I86" s="115">
        <f>I87+I89+I91</f>
        <v>76</v>
      </c>
      <c r="J86" s="115">
        <f>J87+J89+J91</f>
        <v>2490.2</v>
      </c>
      <c r="K86" s="115">
        <f>K87+K89+K91</f>
        <v>8689.1</v>
      </c>
    </row>
    <row r="87" spans="1:11" ht="18.75">
      <c r="A87" s="13"/>
      <c r="B87" s="14"/>
      <c r="C87" s="69" t="s">
        <v>233</v>
      </c>
      <c r="D87" s="61" t="s">
        <v>16</v>
      </c>
      <c r="E87" s="61" t="s">
        <v>123</v>
      </c>
      <c r="F87" s="137" t="s">
        <v>132</v>
      </c>
      <c r="G87" s="137" t="s">
        <v>230</v>
      </c>
      <c r="H87" s="137"/>
      <c r="I87" s="138">
        <f>I88</f>
        <v>1</v>
      </c>
      <c r="J87" s="138">
        <f>J88</f>
        <v>2415.2</v>
      </c>
      <c r="K87" s="138">
        <f>K88</f>
        <v>8614.1</v>
      </c>
    </row>
    <row r="88" spans="1:11" ht="36">
      <c r="A88" s="13"/>
      <c r="B88" s="14"/>
      <c r="C88" s="40" t="s">
        <v>158</v>
      </c>
      <c r="D88" s="43" t="s">
        <v>16</v>
      </c>
      <c r="E88" s="43" t="s">
        <v>123</v>
      </c>
      <c r="F88" s="120" t="s">
        <v>132</v>
      </c>
      <c r="G88" s="120" t="s">
        <v>230</v>
      </c>
      <c r="H88" s="120" t="s">
        <v>159</v>
      </c>
      <c r="I88" s="121">
        <f>840.3-839.3</f>
        <v>1</v>
      </c>
      <c r="J88" s="121">
        <v>2415.2</v>
      </c>
      <c r="K88" s="121">
        <v>8614.1</v>
      </c>
    </row>
    <row r="89" spans="1:11" ht="18.75">
      <c r="A89" s="13"/>
      <c r="B89" s="14"/>
      <c r="C89" s="69" t="s">
        <v>88</v>
      </c>
      <c r="D89" s="61" t="s">
        <v>16</v>
      </c>
      <c r="E89" s="61" t="s">
        <v>123</v>
      </c>
      <c r="F89" s="137" t="s">
        <v>132</v>
      </c>
      <c r="G89" s="137" t="s">
        <v>231</v>
      </c>
      <c r="H89" s="137"/>
      <c r="I89" s="138">
        <f>I90</f>
        <v>25</v>
      </c>
      <c r="J89" s="138">
        <f>J90</f>
        <v>25</v>
      </c>
      <c r="K89" s="138">
        <f>K90</f>
        <v>25</v>
      </c>
    </row>
    <row r="90" spans="1:11" ht="36">
      <c r="A90" s="13"/>
      <c r="B90" s="14"/>
      <c r="C90" s="40" t="s">
        <v>158</v>
      </c>
      <c r="D90" s="43" t="s">
        <v>16</v>
      </c>
      <c r="E90" s="43" t="s">
        <v>123</v>
      </c>
      <c r="F90" s="120" t="s">
        <v>132</v>
      </c>
      <c r="G90" s="120" t="s">
        <v>231</v>
      </c>
      <c r="H90" s="120" t="s">
        <v>159</v>
      </c>
      <c r="I90" s="121">
        <v>25</v>
      </c>
      <c r="J90" s="121">
        <v>25</v>
      </c>
      <c r="K90" s="121">
        <v>25</v>
      </c>
    </row>
    <row r="91" spans="1:11" ht="37.5">
      <c r="A91" s="13"/>
      <c r="B91" s="14"/>
      <c r="C91" s="69" t="s">
        <v>234</v>
      </c>
      <c r="D91" s="61" t="s">
        <v>16</v>
      </c>
      <c r="E91" s="61" t="s">
        <v>123</v>
      </c>
      <c r="F91" s="137" t="s">
        <v>132</v>
      </c>
      <c r="G91" s="137" t="s">
        <v>232</v>
      </c>
      <c r="H91" s="137"/>
      <c r="I91" s="138">
        <f>I92</f>
        <v>50</v>
      </c>
      <c r="J91" s="138">
        <f>J92</f>
        <v>50</v>
      </c>
      <c r="K91" s="138">
        <f>K92</f>
        <v>50</v>
      </c>
    </row>
    <row r="92" spans="1:11" ht="36">
      <c r="A92" s="13"/>
      <c r="B92" s="14"/>
      <c r="C92" s="40" t="s">
        <v>158</v>
      </c>
      <c r="D92" s="43" t="s">
        <v>16</v>
      </c>
      <c r="E92" s="43" t="s">
        <v>123</v>
      </c>
      <c r="F92" s="120" t="s">
        <v>132</v>
      </c>
      <c r="G92" s="120" t="s">
        <v>232</v>
      </c>
      <c r="H92" s="120" t="s">
        <v>159</v>
      </c>
      <c r="I92" s="121">
        <v>50</v>
      </c>
      <c r="J92" s="121">
        <v>50</v>
      </c>
      <c r="K92" s="121">
        <v>50</v>
      </c>
    </row>
    <row r="93" spans="1:11" ht="37.5">
      <c r="A93" s="13"/>
      <c r="B93" s="14"/>
      <c r="C93" s="35" t="s">
        <v>193</v>
      </c>
      <c r="D93" s="36" t="s">
        <v>16</v>
      </c>
      <c r="E93" s="36" t="s">
        <v>123</v>
      </c>
      <c r="F93" s="114" t="s">
        <v>60</v>
      </c>
      <c r="G93" s="114"/>
      <c r="H93" s="114"/>
      <c r="I93" s="115">
        <f>I94+I108</f>
        <v>868.3</v>
      </c>
      <c r="J93" s="115">
        <f>J94+J108</f>
        <v>1515</v>
      </c>
      <c r="K93" s="115">
        <f>K94+K108</f>
        <v>1515</v>
      </c>
    </row>
    <row r="94" spans="1:11" ht="75">
      <c r="A94" s="13"/>
      <c r="B94" s="14"/>
      <c r="C94" s="37" t="s">
        <v>225</v>
      </c>
      <c r="D94" s="36" t="s">
        <v>16</v>
      </c>
      <c r="E94" s="36" t="s">
        <v>123</v>
      </c>
      <c r="F94" s="114" t="s">
        <v>60</v>
      </c>
      <c r="G94" s="114" t="s">
        <v>224</v>
      </c>
      <c r="H94" s="114" t="s">
        <v>17</v>
      </c>
      <c r="I94" s="115">
        <f>I95</f>
        <v>808.3</v>
      </c>
      <c r="J94" s="115">
        <f>J95</f>
        <v>1355</v>
      </c>
      <c r="K94" s="115">
        <f>K95</f>
        <v>1355</v>
      </c>
    </row>
    <row r="95" spans="1:11" ht="18.75">
      <c r="A95" s="13"/>
      <c r="B95" s="14"/>
      <c r="C95" s="46" t="s">
        <v>227</v>
      </c>
      <c r="D95" s="36" t="s">
        <v>16</v>
      </c>
      <c r="E95" s="36" t="s">
        <v>123</v>
      </c>
      <c r="F95" s="114" t="s">
        <v>60</v>
      </c>
      <c r="G95" s="114" t="s">
        <v>226</v>
      </c>
      <c r="H95" s="114" t="s">
        <v>17</v>
      </c>
      <c r="I95" s="115">
        <f>I96+I103</f>
        <v>808.3</v>
      </c>
      <c r="J95" s="115">
        <f>J96+J103</f>
        <v>1355</v>
      </c>
      <c r="K95" s="115">
        <f>K96+K103</f>
        <v>1355</v>
      </c>
    </row>
    <row r="96" spans="1:11" ht="75">
      <c r="A96" s="13"/>
      <c r="B96" s="14"/>
      <c r="C96" s="46" t="s">
        <v>229</v>
      </c>
      <c r="D96" s="36" t="s">
        <v>16</v>
      </c>
      <c r="E96" s="36" t="s">
        <v>123</v>
      </c>
      <c r="F96" s="114" t="s">
        <v>60</v>
      </c>
      <c r="G96" s="114" t="s">
        <v>228</v>
      </c>
      <c r="H96" s="114"/>
      <c r="I96" s="115">
        <f>I99+I101+I97</f>
        <v>105.3</v>
      </c>
      <c r="J96" s="115">
        <f>J99+J101+J97</f>
        <v>210</v>
      </c>
      <c r="K96" s="115">
        <f>K99+K101+K97</f>
        <v>210</v>
      </c>
    </row>
    <row r="97" spans="1:11" ht="56.25">
      <c r="A97" s="13"/>
      <c r="B97" s="14"/>
      <c r="C97" s="70" t="s">
        <v>356</v>
      </c>
      <c r="D97" s="39" t="s">
        <v>16</v>
      </c>
      <c r="E97" s="39" t="s">
        <v>123</v>
      </c>
      <c r="F97" s="116" t="s">
        <v>60</v>
      </c>
      <c r="G97" s="116" t="s">
        <v>357</v>
      </c>
      <c r="H97" s="116"/>
      <c r="I97" s="117">
        <f>I98</f>
        <v>105.3</v>
      </c>
      <c r="J97" s="117">
        <f>J98</f>
        <v>0</v>
      </c>
      <c r="K97" s="117">
        <f>K98</f>
        <v>0</v>
      </c>
    </row>
    <row r="98" spans="1:11" ht="36">
      <c r="A98" s="13"/>
      <c r="B98" s="14"/>
      <c r="C98" s="42" t="s">
        <v>158</v>
      </c>
      <c r="D98" s="43" t="s">
        <v>16</v>
      </c>
      <c r="E98" s="43" t="s">
        <v>123</v>
      </c>
      <c r="F98" s="120" t="s">
        <v>60</v>
      </c>
      <c r="G98" s="120" t="s">
        <v>357</v>
      </c>
      <c r="H98" s="120" t="s">
        <v>159</v>
      </c>
      <c r="I98" s="121">
        <v>105.3</v>
      </c>
      <c r="J98" s="121">
        <v>0</v>
      </c>
      <c r="K98" s="121">
        <v>0</v>
      </c>
    </row>
    <row r="99" spans="1:11" ht="37.5">
      <c r="A99" s="13"/>
      <c r="B99" s="14"/>
      <c r="C99" s="69" t="s">
        <v>236</v>
      </c>
      <c r="D99" s="61" t="s">
        <v>16</v>
      </c>
      <c r="E99" s="61" t="s">
        <v>123</v>
      </c>
      <c r="F99" s="137" t="s">
        <v>60</v>
      </c>
      <c r="G99" s="137" t="s">
        <v>358</v>
      </c>
      <c r="H99" s="137"/>
      <c r="I99" s="138">
        <f>I100</f>
        <v>0</v>
      </c>
      <c r="J99" s="138">
        <f>J100</f>
        <v>210</v>
      </c>
      <c r="K99" s="138">
        <f>K100</f>
        <v>210</v>
      </c>
    </row>
    <row r="100" spans="1:11" ht="36">
      <c r="A100" s="13"/>
      <c r="B100" s="14"/>
      <c r="C100" s="40" t="s">
        <v>158</v>
      </c>
      <c r="D100" s="43" t="s">
        <v>16</v>
      </c>
      <c r="E100" s="43" t="s">
        <v>123</v>
      </c>
      <c r="F100" s="120" t="s">
        <v>60</v>
      </c>
      <c r="G100" s="120" t="s">
        <v>358</v>
      </c>
      <c r="H100" s="120" t="s">
        <v>159</v>
      </c>
      <c r="I100" s="121">
        <f>320-320</f>
        <v>0</v>
      </c>
      <c r="J100" s="121">
        <v>210</v>
      </c>
      <c r="K100" s="121">
        <v>210</v>
      </c>
    </row>
    <row r="101" spans="1:11" ht="56.25">
      <c r="A101" s="13"/>
      <c r="B101" s="14"/>
      <c r="C101" s="70" t="s">
        <v>195</v>
      </c>
      <c r="D101" s="39" t="s">
        <v>16</v>
      </c>
      <c r="E101" s="39" t="s">
        <v>123</v>
      </c>
      <c r="F101" s="116" t="s">
        <v>60</v>
      </c>
      <c r="G101" s="116" t="s">
        <v>235</v>
      </c>
      <c r="H101" s="116"/>
      <c r="I101" s="117">
        <f>I102</f>
        <v>0</v>
      </c>
      <c r="J101" s="117">
        <f>J102</f>
        <v>0</v>
      </c>
      <c r="K101" s="117">
        <f>K102</f>
        <v>0</v>
      </c>
    </row>
    <row r="102" spans="1:11" ht="18.75">
      <c r="A102" s="13"/>
      <c r="B102" s="14"/>
      <c r="C102" s="42" t="s">
        <v>165</v>
      </c>
      <c r="D102" s="43" t="s">
        <v>16</v>
      </c>
      <c r="E102" s="43" t="s">
        <v>123</v>
      </c>
      <c r="F102" s="120" t="s">
        <v>60</v>
      </c>
      <c r="G102" s="120" t="s">
        <v>235</v>
      </c>
      <c r="H102" s="120" t="s">
        <v>164</v>
      </c>
      <c r="I102" s="121">
        <v>0</v>
      </c>
      <c r="J102" s="121">
        <v>0</v>
      </c>
      <c r="K102" s="121">
        <v>0</v>
      </c>
    </row>
    <row r="103" spans="1:11" ht="37.5">
      <c r="A103" s="13"/>
      <c r="B103" s="14"/>
      <c r="C103" s="46" t="s">
        <v>240</v>
      </c>
      <c r="D103" s="49" t="s">
        <v>16</v>
      </c>
      <c r="E103" s="49" t="s">
        <v>123</v>
      </c>
      <c r="F103" s="114" t="s">
        <v>60</v>
      </c>
      <c r="G103" s="114" t="s">
        <v>237</v>
      </c>
      <c r="H103" s="148"/>
      <c r="I103" s="115">
        <f>I104+I106</f>
        <v>703</v>
      </c>
      <c r="J103" s="115">
        <f>J104+J106</f>
        <v>1145</v>
      </c>
      <c r="K103" s="115">
        <f>K104+K106</f>
        <v>1145</v>
      </c>
    </row>
    <row r="104" spans="1:11" ht="37.5">
      <c r="A104" s="13"/>
      <c r="B104" s="14"/>
      <c r="C104" s="71" t="s">
        <v>241</v>
      </c>
      <c r="D104" s="55" t="s">
        <v>16</v>
      </c>
      <c r="E104" s="55" t="s">
        <v>123</v>
      </c>
      <c r="F104" s="122" t="s">
        <v>60</v>
      </c>
      <c r="G104" s="122" t="s">
        <v>238</v>
      </c>
      <c r="H104" s="122"/>
      <c r="I104" s="123">
        <f>I105</f>
        <v>603</v>
      </c>
      <c r="J104" s="123">
        <f>J105</f>
        <v>1045</v>
      </c>
      <c r="K104" s="123">
        <f>K105</f>
        <v>1045</v>
      </c>
    </row>
    <row r="105" spans="1:11" ht="36">
      <c r="A105" s="13"/>
      <c r="B105" s="14"/>
      <c r="C105" s="40" t="s">
        <v>158</v>
      </c>
      <c r="D105" s="43" t="s">
        <v>16</v>
      </c>
      <c r="E105" s="43" t="s">
        <v>123</v>
      </c>
      <c r="F105" s="120" t="s">
        <v>60</v>
      </c>
      <c r="G105" s="120" t="s">
        <v>238</v>
      </c>
      <c r="H105" s="120" t="s">
        <v>159</v>
      </c>
      <c r="I105" s="121">
        <f>1522-965+46</f>
        <v>603</v>
      </c>
      <c r="J105" s="121">
        <v>1045</v>
      </c>
      <c r="K105" s="121">
        <v>1045</v>
      </c>
    </row>
    <row r="106" spans="1:11" ht="56.25">
      <c r="A106" s="13"/>
      <c r="B106" s="14"/>
      <c r="C106" s="72" t="s">
        <v>242</v>
      </c>
      <c r="D106" s="55" t="s">
        <v>16</v>
      </c>
      <c r="E106" s="55" t="s">
        <v>123</v>
      </c>
      <c r="F106" s="122" t="s">
        <v>60</v>
      </c>
      <c r="G106" s="122" t="s">
        <v>239</v>
      </c>
      <c r="H106" s="122"/>
      <c r="I106" s="123">
        <f>I107</f>
        <v>100</v>
      </c>
      <c r="J106" s="123">
        <f>J107</f>
        <v>100</v>
      </c>
      <c r="K106" s="123">
        <f>K107</f>
        <v>100</v>
      </c>
    </row>
    <row r="107" spans="1:11" ht="18.75">
      <c r="A107" s="13"/>
      <c r="B107" s="14"/>
      <c r="C107" s="42" t="s">
        <v>162</v>
      </c>
      <c r="D107" s="43" t="s">
        <v>16</v>
      </c>
      <c r="E107" s="43" t="s">
        <v>123</v>
      </c>
      <c r="F107" s="120" t="s">
        <v>60</v>
      </c>
      <c r="G107" s="149" t="s">
        <v>239</v>
      </c>
      <c r="H107" s="149" t="s">
        <v>160</v>
      </c>
      <c r="I107" s="150">
        <v>100</v>
      </c>
      <c r="J107" s="150">
        <v>100</v>
      </c>
      <c r="K107" s="150">
        <v>100</v>
      </c>
    </row>
    <row r="108" spans="1:11" ht="18.75">
      <c r="A108" s="13"/>
      <c r="B108" s="14"/>
      <c r="C108" s="52" t="s">
        <v>56</v>
      </c>
      <c r="D108" s="49" t="s">
        <v>16</v>
      </c>
      <c r="E108" s="49" t="s">
        <v>123</v>
      </c>
      <c r="F108" s="132" t="s">
        <v>60</v>
      </c>
      <c r="G108" s="127" t="s">
        <v>62</v>
      </c>
      <c r="H108" s="148"/>
      <c r="I108" s="126">
        <f aca="true" t="shared" si="6" ref="I108:K110">I109</f>
        <v>60</v>
      </c>
      <c r="J108" s="126">
        <f t="shared" si="6"/>
        <v>160</v>
      </c>
      <c r="K108" s="126">
        <f t="shared" si="6"/>
        <v>160</v>
      </c>
    </row>
    <row r="109" spans="1:11" ht="18.75">
      <c r="A109" s="13"/>
      <c r="B109" s="14"/>
      <c r="C109" s="37" t="s">
        <v>57</v>
      </c>
      <c r="D109" s="49" t="s">
        <v>16</v>
      </c>
      <c r="E109" s="49" t="s">
        <v>123</v>
      </c>
      <c r="F109" s="132" t="s">
        <v>60</v>
      </c>
      <c r="G109" s="151" t="s">
        <v>64</v>
      </c>
      <c r="H109" s="148"/>
      <c r="I109" s="126">
        <f t="shared" si="6"/>
        <v>60</v>
      </c>
      <c r="J109" s="126">
        <f t="shared" si="6"/>
        <v>160</v>
      </c>
      <c r="K109" s="126">
        <f t="shared" si="6"/>
        <v>160</v>
      </c>
    </row>
    <row r="110" spans="1:11" ht="37.5">
      <c r="A110" s="13"/>
      <c r="B110" s="14"/>
      <c r="C110" s="57" t="s">
        <v>189</v>
      </c>
      <c r="D110" s="56" t="s">
        <v>16</v>
      </c>
      <c r="E110" s="56" t="s">
        <v>123</v>
      </c>
      <c r="F110" s="134" t="s">
        <v>60</v>
      </c>
      <c r="G110" s="134" t="s">
        <v>190</v>
      </c>
      <c r="H110" s="141"/>
      <c r="I110" s="136">
        <f t="shared" si="6"/>
        <v>60</v>
      </c>
      <c r="J110" s="136">
        <f t="shared" si="6"/>
        <v>160</v>
      </c>
      <c r="K110" s="136">
        <f t="shared" si="6"/>
        <v>160</v>
      </c>
    </row>
    <row r="111" spans="1:11" ht="36">
      <c r="A111" s="13"/>
      <c r="B111" s="14"/>
      <c r="C111" s="42" t="s">
        <v>158</v>
      </c>
      <c r="D111" s="43" t="s">
        <v>16</v>
      </c>
      <c r="E111" s="43" t="s">
        <v>123</v>
      </c>
      <c r="F111" s="120" t="s">
        <v>60</v>
      </c>
      <c r="G111" s="120" t="s">
        <v>190</v>
      </c>
      <c r="H111" s="120" t="s">
        <v>159</v>
      </c>
      <c r="I111" s="150">
        <v>60</v>
      </c>
      <c r="J111" s="150">
        <v>160</v>
      </c>
      <c r="K111" s="150">
        <v>160</v>
      </c>
    </row>
    <row r="112" spans="1:11" ht="37.5">
      <c r="A112" s="13"/>
      <c r="B112" s="14"/>
      <c r="C112" s="37" t="s">
        <v>174</v>
      </c>
      <c r="D112" s="49" t="s">
        <v>16</v>
      </c>
      <c r="E112" s="49" t="s">
        <v>123</v>
      </c>
      <c r="F112" s="127" t="s">
        <v>175</v>
      </c>
      <c r="G112" s="128"/>
      <c r="H112" s="128"/>
      <c r="I112" s="152">
        <f>I113</f>
        <v>250</v>
      </c>
      <c r="J112" s="152">
        <f aca="true" t="shared" si="7" ref="J112:K115">J113</f>
        <v>126.8</v>
      </c>
      <c r="K112" s="152">
        <f t="shared" si="7"/>
        <v>65.3</v>
      </c>
    </row>
    <row r="113" spans="1:11" ht="18.75">
      <c r="A113" s="13"/>
      <c r="B113" s="14"/>
      <c r="C113" s="37" t="s">
        <v>56</v>
      </c>
      <c r="D113" s="49" t="s">
        <v>16</v>
      </c>
      <c r="E113" s="49" t="s">
        <v>123</v>
      </c>
      <c r="F113" s="127" t="s">
        <v>175</v>
      </c>
      <c r="G113" s="127" t="s">
        <v>74</v>
      </c>
      <c r="H113" s="132"/>
      <c r="I113" s="126">
        <f>I114</f>
        <v>250</v>
      </c>
      <c r="J113" s="126">
        <f t="shared" si="7"/>
        <v>126.8</v>
      </c>
      <c r="K113" s="126">
        <f t="shared" si="7"/>
        <v>65.3</v>
      </c>
    </row>
    <row r="114" spans="1:11" ht="18.75">
      <c r="A114" s="13"/>
      <c r="B114" s="14"/>
      <c r="C114" s="37" t="s">
        <v>57</v>
      </c>
      <c r="D114" s="49" t="s">
        <v>16</v>
      </c>
      <c r="E114" s="49" t="s">
        <v>123</v>
      </c>
      <c r="F114" s="127" t="s">
        <v>175</v>
      </c>
      <c r="G114" s="127" t="s">
        <v>75</v>
      </c>
      <c r="H114" s="128"/>
      <c r="I114" s="126">
        <f>I115</f>
        <v>250</v>
      </c>
      <c r="J114" s="126">
        <f t="shared" si="7"/>
        <v>126.8</v>
      </c>
      <c r="K114" s="126">
        <f t="shared" si="7"/>
        <v>65.3</v>
      </c>
    </row>
    <row r="115" spans="1:11" ht="56.25">
      <c r="A115" s="13"/>
      <c r="B115" s="14"/>
      <c r="C115" s="74" t="s">
        <v>176</v>
      </c>
      <c r="D115" s="75" t="s">
        <v>16</v>
      </c>
      <c r="E115" s="75" t="s">
        <v>123</v>
      </c>
      <c r="F115" s="153" t="s">
        <v>175</v>
      </c>
      <c r="G115" s="153" t="s">
        <v>177</v>
      </c>
      <c r="H115" s="153"/>
      <c r="I115" s="154">
        <f>I116</f>
        <v>250</v>
      </c>
      <c r="J115" s="154">
        <f t="shared" si="7"/>
        <v>126.8</v>
      </c>
      <c r="K115" s="154">
        <f t="shared" si="7"/>
        <v>65.3</v>
      </c>
    </row>
    <row r="116" spans="1:11" ht="36">
      <c r="A116" s="13"/>
      <c r="B116" s="14"/>
      <c r="C116" s="40" t="s">
        <v>158</v>
      </c>
      <c r="D116" s="50" t="s">
        <v>16</v>
      </c>
      <c r="E116" s="50" t="s">
        <v>123</v>
      </c>
      <c r="F116" s="129" t="s">
        <v>175</v>
      </c>
      <c r="G116" s="129" t="s">
        <v>177</v>
      </c>
      <c r="H116" s="129" t="s">
        <v>159</v>
      </c>
      <c r="I116" s="130">
        <v>250</v>
      </c>
      <c r="J116" s="130">
        <v>126.8</v>
      </c>
      <c r="K116" s="130">
        <v>65.3</v>
      </c>
    </row>
    <row r="117" spans="1:11" ht="18.75">
      <c r="A117" s="13"/>
      <c r="B117" s="14"/>
      <c r="C117" s="35" t="s">
        <v>27</v>
      </c>
      <c r="D117" s="36" t="s">
        <v>16</v>
      </c>
      <c r="E117" s="36" t="s">
        <v>124</v>
      </c>
      <c r="F117" s="114"/>
      <c r="G117" s="114"/>
      <c r="H117" s="114"/>
      <c r="I117" s="115">
        <f>I118+I148</f>
        <v>36399.799999999996</v>
      </c>
      <c r="J117" s="115">
        <f>J118+J148</f>
        <v>24996.2</v>
      </c>
      <c r="K117" s="115">
        <f>K118+K148</f>
        <v>16024.400000000001</v>
      </c>
    </row>
    <row r="118" spans="1:11" ht="18.75">
      <c r="A118" s="13"/>
      <c r="B118" s="14"/>
      <c r="C118" s="37" t="s">
        <v>48</v>
      </c>
      <c r="D118" s="36" t="s">
        <v>16</v>
      </c>
      <c r="E118" s="76" t="s">
        <v>124</v>
      </c>
      <c r="F118" s="114" t="s">
        <v>132</v>
      </c>
      <c r="G118" s="155"/>
      <c r="H118" s="155"/>
      <c r="I118" s="115">
        <f>I119+I143+I138</f>
        <v>34657.299999999996</v>
      </c>
      <c r="J118" s="115">
        <f>J119+J143+J138</f>
        <v>23846.2</v>
      </c>
      <c r="K118" s="115">
        <f>K119+K143+K138</f>
        <v>14874.400000000001</v>
      </c>
    </row>
    <row r="119" spans="1:11" ht="75">
      <c r="A119" s="13"/>
      <c r="B119" s="14"/>
      <c r="C119" s="57" t="s">
        <v>243</v>
      </c>
      <c r="D119" s="55" t="s">
        <v>16</v>
      </c>
      <c r="E119" s="55" t="s">
        <v>124</v>
      </c>
      <c r="F119" s="134" t="s">
        <v>132</v>
      </c>
      <c r="G119" s="134" t="s">
        <v>244</v>
      </c>
      <c r="H119" s="141"/>
      <c r="I119" s="136">
        <f>I120+I134</f>
        <v>30568.399999999998</v>
      </c>
      <c r="J119" s="136">
        <f>J120+J134</f>
        <v>23846.2</v>
      </c>
      <c r="K119" s="136">
        <f>K120+K134</f>
        <v>14874.400000000001</v>
      </c>
    </row>
    <row r="120" spans="1:11" ht="18.75">
      <c r="A120" s="13"/>
      <c r="B120" s="14"/>
      <c r="C120" s="46" t="s">
        <v>227</v>
      </c>
      <c r="D120" s="36" t="s">
        <v>16</v>
      </c>
      <c r="E120" s="36" t="s">
        <v>124</v>
      </c>
      <c r="F120" s="114" t="s">
        <v>132</v>
      </c>
      <c r="G120" s="114" t="s">
        <v>245</v>
      </c>
      <c r="H120" s="114"/>
      <c r="I120" s="115">
        <f>I121+I128+I131</f>
        <v>13949.3</v>
      </c>
      <c r="J120" s="115">
        <f>J121+J128+J131</f>
        <v>21760.7</v>
      </c>
      <c r="K120" s="115">
        <f>K121+K128+K131</f>
        <v>14874.400000000001</v>
      </c>
    </row>
    <row r="121" spans="1:11" ht="93.75">
      <c r="A121" s="13"/>
      <c r="B121" s="14"/>
      <c r="C121" s="77" t="s">
        <v>251</v>
      </c>
      <c r="D121" s="36" t="s">
        <v>16</v>
      </c>
      <c r="E121" s="36" t="s">
        <v>124</v>
      </c>
      <c r="F121" s="114" t="s">
        <v>132</v>
      </c>
      <c r="G121" s="114" t="s">
        <v>246</v>
      </c>
      <c r="H121" s="114"/>
      <c r="I121" s="115">
        <f>I122+I124+I126</f>
        <v>12470</v>
      </c>
      <c r="J121" s="115">
        <f>J122+J124+J126</f>
        <v>13927.9</v>
      </c>
      <c r="K121" s="115">
        <f>K122+K124+K126</f>
        <v>14374.400000000001</v>
      </c>
    </row>
    <row r="122" spans="1:11" ht="56.25">
      <c r="A122" s="13"/>
      <c r="B122" s="14"/>
      <c r="C122" s="72" t="s">
        <v>250</v>
      </c>
      <c r="D122" s="45" t="s">
        <v>16</v>
      </c>
      <c r="E122" s="45" t="s">
        <v>124</v>
      </c>
      <c r="F122" s="122" t="s">
        <v>132</v>
      </c>
      <c r="G122" s="122" t="s">
        <v>247</v>
      </c>
      <c r="H122" s="122"/>
      <c r="I122" s="123">
        <f>I123</f>
        <v>575.8999999999999</v>
      </c>
      <c r="J122" s="123">
        <f>J123</f>
        <v>1653.9</v>
      </c>
      <c r="K122" s="123">
        <f>K123</f>
        <v>1926.6</v>
      </c>
    </row>
    <row r="123" spans="1:15" ht="36">
      <c r="A123" s="13"/>
      <c r="B123" s="14"/>
      <c r="C123" s="40" t="s">
        <v>158</v>
      </c>
      <c r="D123" s="50" t="s">
        <v>16</v>
      </c>
      <c r="E123" s="50" t="s">
        <v>124</v>
      </c>
      <c r="F123" s="129" t="s">
        <v>132</v>
      </c>
      <c r="G123" s="129" t="s">
        <v>247</v>
      </c>
      <c r="H123" s="120" t="s">
        <v>159</v>
      </c>
      <c r="I123" s="130">
        <f>1921.6+150-1495.7</f>
        <v>575.8999999999999</v>
      </c>
      <c r="J123" s="130">
        <v>1653.9</v>
      </c>
      <c r="K123" s="130">
        <v>1926.6</v>
      </c>
      <c r="O123" s="4"/>
    </row>
    <row r="124" spans="1:11" ht="18.75">
      <c r="A124" s="13"/>
      <c r="B124" s="14"/>
      <c r="C124" s="72" t="s">
        <v>90</v>
      </c>
      <c r="D124" s="45" t="s">
        <v>16</v>
      </c>
      <c r="E124" s="45" t="s">
        <v>124</v>
      </c>
      <c r="F124" s="122" t="s">
        <v>132</v>
      </c>
      <c r="G124" s="122" t="s">
        <v>248</v>
      </c>
      <c r="H124" s="122"/>
      <c r="I124" s="123">
        <f>I125</f>
        <v>8875</v>
      </c>
      <c r="J124" s="123">
        <f>J125</f>
        <v>9254.9</v>
      </c>
      <c r="K124" s="123">
        <f>K125</f>
        <v>9428.7</v>
      </c>
    </row>
    <row r="125" spans="1:11" ht="36">
      <c r="A125" s="13"/>
      <c r="B125" s="14"/>
      <c r="C125" s="40" t="s">
        <v>158</v>
      </c>
      <c r="D125" s="50" t="s">
        <v>16</v>
      </c>
      <c r="E125" s="50" t="s">
        <v>124</v>
      </c>
      <c r="F125" s="129" t="s">
        <v>132</v>
      </c>
      <c r="G125" s="129" t="s">
        <v>248</v>
      </c>
      <c r="H125" s="120" t="s">
        <v>159</v>
      </c>
      <c r="I125" s="130">
        <f>7500+360+162+853</f>
        <v>8875</v>
      </c>
      <c r="J125" s="130">
        <v>9254.9</v>
      </c>
      <c r="K125" s="130">
        <v>9428.7</v>
      </c>
    </row>
    <row r="126" spans="1:11" ht="37.5">
      <c r="A126" s="13"/>
      <c r="B126" s="14"/>
      <c r="C126" s="69" t="s">
        <v>91</v>
      </c>
      <c r="D126" s="61" t="s">
        <v>16</v>
      </c>
      <c r="E126" s="61" t="s">
        <v>124</v>
      </c>
      <c r="F126" s="137" t="s">
        <v>132</v>
      </c>
      <c r="G126" s="137" t="s">
        <v>249</v>
      </c>
      <c r="H126" s="137"/>
      <c r="I126" s="138">
        <f>I127</f>
        <v>3019.1</v>
      </c>
      <c r="J126" s="138">
        <f>J127</f>
        <v>3019.1</v>
      </c>
      <c r="K126" s="138">
        <f>K127</f>
        <v>3019.1</v>
      </c>
    </row>
    <row r="127" spans="1:11" ht="36">
      <c r="A127" s="13"/>
      <c r="B127" s="14"/>
      <c r="C127" s="40" t="s">
        <v>158</v>
      </c>
      <c r="D127" s="50" t="s">
        <v>16</v>
      </c>
      <c r="E127" s="50" t="s">
        <v>124</v>
      </c>
      <c r="F127" s="129" t="s">
        <v>132</v>
      </c>
      <c r="G127" s="129" t="s">
        <v>249</v>
      </c>
      <c r="H127" s="120" t="s">
        <v>159</v>
      </c>
      <c r="I127" s="130">
        <v>3019.1</v>
      </c>
      <c r="J127" s="130">
        <v>3019.1</v>
      </c>
      <c r="K127" s="130">
        <v>3019.1</v>
      </c>
    </row>
    <row r="128" spans="1:11" ht="56.25">
      <c r="A128" s="13"/>
      <c r="B128" s="14"/>
      <c r="C128" s="77" t="s">
        <v>334</v>
      </c>
      <c r="D128" s="36" t="s">
        <v>16</v>
      </c>
      <c r="E128" s="36" t="s">
        <v>124</v>
      </c>
      <c r="F128" s="114" t="s">
        <v>132</v>
      </c>
      <c r="G128" s="114" t="s">
        <v>252</v>
      </c>
      <c r="H128" s="114"/>
      <c r="I128" s="115">
        <f aca="true" t="shared" si="8" ref="I128:K129">I129</f>
        <v>0</v>
      </c>
      <c r="J128" s="115">
        <f t="shared" si="8"/>
        <v>7332.8</v>
      </c>
      <c r="K128" s="115">
        <f t="shared" si="8"/>
        <v>0</v>
      </c>
    </row>
    <row r="129" spans="1:11" ht="56.25">
      <c r="A129" s="13"/>
      <c r="B129" s="14"/>
      <c r="C129" s="70" t="s">
        <v>335</v>
      </c>
      <c r="D129" s="39" t="s">
        <v>16</v>
      </c>
      <c r="E129" s="39" t="s">
        <v>124</v>
      </c>
      <c r="F129" s="116" t="s">
        <v>132</v>
      </c>
      <c r="G129" s="116" t="s">
        <v>333</v>
      </c>
      <c r="H129" s="116"/>
      <c r="I129" s="117">
        <f t="shared" si="8"/>
        <v>0</v>
      </c>
      <c r="J129" s="117">
        <f t="shared" si="8"/>
        <v>7332.8</v>
      </c>
      <c r="K129" s="117">
        <f t="shared" si="8"/>
        <v>0</v>
      </c>
    </row>
    <row r="130" spans="1:11" ht="36">
      <c r="A130" s="13"/>
      <c r="B130" s="14"/>
      <c r="C130" s="42" t="s">
        <v>168</v>
      </c>
      <c r="D130" s="50" t="s">
        <v>16</v>
      </c>
      <c r="E130" s="50" t="s">
        <v>124</v>
      </c>
      <c r="F130" s="129" t="s">
        <v>132</v>
      </c>
      <c r="G130" s="129" t="s">
        <v>333</v>
      </c>
      <c r="H130" s="129" t="s">
        <v>169</v>
      </c>
      <c r="I130" s="130">
        <v>0</v>
      </c>
      <c r="J130" s="130">
        <v>7332.8</v>
      </c>
      <c r="K130" s="130">
        <v>0</v>
      </c>
    </row>
    <row r="131" spans="1:11" ht="30" customHeight="1">
      <c r="A131" s="13"/>
      <c r="B131" s="14"/>
      <c r="C131" s="77" t="s">
        <v>253</v>
      </c>
      <c r="D131" s="36" t="s">
        <v>16</v>
      </c>
      <c r="E131" s="36" t="s">
        <v>124</v>
      </c>
      <c r="F131" s="114" t="s">
        <v>132</v>
      </c>
      <c r="G131" s="114" t="s">
        <v>331</v>
      </c>
      <c r="H131" s="114"/>
      <c r="I131" s="115">
        <f aca="true" t="shared" si="9" ref="I131:K132">I132</f>
        <v>1479.3</v>
      </c>
      <c r="J131" s="115">
        <f t="shared" si="9"/>
        <v>500</v>
      </c>
      <c r="K131" s="115">
        <f t="shared" si="9"/>
        <v>500</v>
      </c>
    </row>
    <row r="132" spans="1:11" ht="37.5">
      <c r="A132" s="13"/>
      <c r="B132" s="14"/>
      <c r="C132" s="70" t="s">
        <v>92</v>
      </c>
      <c r="D132" s="39" t="s">
        <v>16</v>
      </c>
      <c r="E132" s="39" t="s">
        <v>124</v>
      </c>
      <c r="F132" s="116" t="s">
        <v>132</v>
      </c>
      <c r="G132" s="116" t="s">
        <v>332</v>
      </c>
      <c r="H132" s="116"/>
      <c r="I132" s="117">
        <f t="shared" si="9"/>
        <v>1479.3</v>
      </c>
      <c r="J132" s="117">
        <f t="shared" si="9"/>
        <v>500</v>
      </c>
      <c r="K132" s="117">
        <f t="shared" si="9"/>
        <v>500</v>
      </c>
    </row>
    <row r="133" spans="1:11" ht="36">
      <c r="A133" s="13"/>
      <c r="B133" s="14"/>
      <c r="C133" s="42" t="s">
        <v>158</v>
      </c>
      <c r="D133" s="50" t="s">
        <v>16</v>
      </c>
      <c r="E133" s="50" t="s">
        <v>124</v>
      </c>
      <c r="F133" s="129" t="s">
        <v>132</v>
      </c>
      <c r="G133" s="129" t="s">
        <v>332</v>
      </c>
      <c r="H133" s="120" t="s">
        <v>159</v>
      </c>
      <c r="I133" s="130">
        <f>500+591+388.3</f>
        <v>1479.3</v>
      </c>
      <c r="J133" s="130">
        <v>500</v>
      </c>
      <c r="K133" s="130">
        <v>500</v>
      </c>
    </row>
    <row r="134" spans="1:11" ht="18.75">
      <c r="A134" s="13"/>
      <c r="B134" s="14"/>
      <c r="C134" s="78" t="s">
        <v>278</v>
      </c>
      <c r="D134" s="36" t="s">
        <v>16</v>
      </c>
      <c r="E134" s="36" t="s">
        <v>124</v>
      </c>
      <c r="F134" s="114" t="s">
        <v>132</v>
      </c>
      <c r="G134" s="114" t="s">
        <v>360</v>
      </c>
      <c r="H134" s="139"/>
      <c r="I134" s="156">
        <f>I135</f>
        <v>16619.1</v>
      </c>
      <c r="J134" s="156">
        <f>J135</f>
        <v>2085.5</v>
      </c>
      <c r="K134" s="156">
        <f>K135</f>
        <v>0</v>
      </c>
    </row>
    <row r="135" spans="1:11" ht="37.5">
      <c r="A135" s="13"/>
      <c r="B135" s="14"/>
      <c r="C135" s="77" t="s">
        <v>363</v>
      </c>
      <c r="D135" s="36" t="s">
        <v>16</v>
      </c>
      <c r="E135" s="36" t="s">
        <v>124</v>
      </c>
      <c r="F135" s="114" t="s">
        <v>132</v>
      </c>
      <c r="G135" s="114" t="s">
        <v>359</v>
      </c>
      <c r="H135" s="114"/>
      <c r="I135" s="115">
        <f aca="true" t="shared" si="10" ref="I135:K136">I136</f>
        <v>16619.1</v>
      </c>
      <c r="J135" s="115">
        <f t="shared" si="10"/>
        <v>2085.5</v>
      </c>
      <c r="K135" s="115">
        <f t="shared" si="10"/>
        <v>0</v>
      </c>
    </row>
    <row r="136" spans="1:11" ht="56.25">
      <c r="A136" s="13"/>
      <c r="B136" s="14"/>
      <c r="C136" s="70" t="s">
        <v>362</v>
      </c>
      <c r="D136" s="39" t="s">
        <v>16</v>
      </c>
      <c r="E136" s="39" t="s">
        <v>124</v>
      </c>
      <c r="F136" s="116" t="s">
        <v>132</v>
      </c>
      <c r="G136" s="116" t="s">
        <v>361</v>
      </c>
      <c r="H136" s="116"/>
      <c r="I136" s="117">
        <f t="shared" si="10"/>
        <v>16619.1</v>
      </c>
      <c r="J136" s="117">
        <f t="shared" si="10"/>
        <v>2085.5</v>
      </c>
      <c r="K136" s="117">
        <f t="shared" si="10"/>
        <v>0</v>
      </c>
    </row>
    <row r="137" spans="1:11" ht="36">
      <c r="A137" s="13"/>
      <c r="B137" s="14"/>
      <c r="C137" s="42" t="s">
        <v>158</v>
      </c>
      <c r="D137" s="50" t="s">
        <v>16</v>
      </c>
      <c r="E137" s="50" t="s">
        <v>124</v>
      </c>
      <c r="F137" s="129" t="s">
        <v>132</v>
      </c>
      <c r="G137" s="129" t="s">
        <v>361</v>
      </c>
      <c r="H137" s="120" t="s">
        <v>159</v>
      </c>
      <c r="I137" s="130">
        <v>16619.1</v>
      </c>
      <c r="J137" s="130">
        <v>2085.5</v>
      </c>
      <c r="K137" s="130">
        <v>0</v>
      </c>
    </row>
    <row r="138" spans="1:11" ht="75">
      <c r="A138" s="13"/>
      <c r="B138" s="14"/>
      <c r="C138" s="37" t="s">
        <v>254</v>
      </c>
      <c r="D138" s="49" t="s">
        <v>16</v>
      </c>
      <c r="E138" s="49" t="s">
        <v>124</v>
      </c>
      <c r="F138" s="127" t="s">
        <v>132</v>
      </c>
      <c r="G138" s="127" t="s">
        <v>154</v>
      </c>
      <c r="H138" s="148"/>
      <c r="I138" s="126">
        <f>I139</f>
        <v>2539.3</v>
      </c>
      <c r="J138" s="126">
        <f>J139</f>
        <v>0</v>
      </c>
      <c r="K138" s="126">
        <f>K139</f>
        <v>0</v>
      </c>
    </row>
    <row r="139" spans="1:11" ht="18.75">
      <c r="A139" s="13"/>
      <c r="B139" s="14"/>
      <c r="C139" s="46" t="s">
        <v>227</v>
      </c>
      <c r="D139" s="49" t="s">
        <v>16</v>
      </c>
      <c r="E139" s="49" t="s">
        <v>124</v>
      </c>
      <c r="F139" s="127" t="s">
        <v>132</v>
      </c>
      <c r="G139" s="127" t="s">
        <v>255</v>
      </c>
      <c r="H139" s="148"/>
      <c r="I139" s="126">
        <f>I140</f>
        <v>2539.3</v>
      </c>
      <c r="J139" s="126">
        <f aca="true" t="shared" si="11" ref="J139:K141">J140</f>
        <v>0</v>
      </c>
      <c r="K139" s="126">
        <f t="shared" si="11"/>
        <v>0</v>
      </c>
    </row>
    <row r="140" spans="1:11" ht="56.25">
      <c r="A140" s="13"/>
      <c r="B140" s="14"/>
      <c r="C140" s="37" t="s">
        <v>347</v>
      </c>
      <c r="D140" s="49" t="s">
        <v>16</v>
      </c>
      <c r="E140" s="49" t="s">
        <v>124</v>
      </c>
      <c r="F140" s="127" t="s">
        <v>132</v>
      </c>
      <c r="G140" s="127" t="s">
        <v>256</v>
      </c>
      <c r="H140" s="148"/>
      <c r="I140" s="126">
        <f>I141</f>
        <v>2539.3</v>
      </c>
      <c r="J140" s="126">
        <f t="shared" si="11"/>
        <v>0</v>
      </c>
      <c r="K140" s="126">
        <f t="shared" si="11"/>
        <v>0</v>
      </c>
    </row>
    <row r="141" spans="1:11" ht="93.75">
      <c r="A141" s="13"/>
      <c r="B141" s="14"/>
      <c r="C141" s="79" t="s">
        <v>336</v>
      </c>
      <c r="D141" s="80" t="s">
        <v>16</v>
      </c>
      <c r="E141" s="80" t="s">
        <v>124</v>
      </c>
      <c r="F141" s="157" t="s">
        <v>132</v>
      </c>
      <c r="G141" s="157" t="s">
        <v>353</v>
      </c>
      <c r="H141" s="157"/>
      <c r="I141" s="158">
        <f>I142</f>
        <v>2539.3</v>
      </c>
      <c r="J141" s="158">
        <f t="shared" si="11"/>
        <v>0</v>
      </c>
      <c r="K141" s="158">
        <f t="shared" si="11"/>
        <v>0</v>
      </c>
    </row>
    <row r="142" spans="1:11" ht="36">
      <c r="A142" s="13"/>
      <c r="B142" s="14"/>
      <c r="C142" s="81" t="s">
        <v>158</v>
      </c>
      <c r="D142" s="50" t="s">
        <v>16</v>
      </c>
      <c r="E142" s="50" t="s">
        <v>124</v>
      </c>
      <c r="F142" s="129" t="s">
        <v>132</v>
      </c>
      <c r="G142" s="129" t="s">
        <v>353</v>
      </c>
      <c r="H142" s="120" t="s">
        <v>159</v>
      </c>
      <c r="I142" s="130">
        <f>2533.8+5.5</f>
        <v>2539.3</v>
      </c>
      <c r="J142" s="130">
        <v>0</v>
      </c>
      <c r="K142" s="130">
        <v>0</v>
      </c>
    </row>
    <row r="143" spans="1:11" ht="93.75">
      <c r="A143" s="13"/>
      <c r="B143" s="14"/>
      <c r="C143" s="82" t="s">
        <v>257</v>
      </c>
      <c r="D143" s="49" t="s">
        <v>16</v>
      </c>
      <c r="E143" s="49" t="s">
        <v>124</v>
      </c>
      <c r="F143" s="127" t="s">
        <v>132</v>
      </c>
      <c r="G143" s="127" t="s">
        <v>118</v>
      </c>
      <c r="H143" s="148"/>
      <c r="I143" s="126">
        <f aca="true" t="shared" si="12" ref="I143:K146">I144</f>
        <v>1549.6</v>
      </c>
      <c r="J143" s="126">
        <f t="shared" si="12"/>
        <v>0</v>
      </c>
      <c r="K143" s="126">
        <f t="shared" si="12"/>
        <v>0</v>
      </c>
    </row>
    <row r="144" spans="1:11" ht="18.75">
      <c r="A144" s="13"/>
      <c r="B144" s="14"/>
      <c r="C144" s="82" t="s">
        <v>227</v>
      </c>
      <c r="D144" s="49" t="s">
        <v>16</v>
      </c>
      <c r="E144" s="49" t="s">
        <v>124</v>
      </c>
      <c r="F144" s="127" t="s">
        <v>132</v>
      </c>
      <c r="G144" s="127" t="s">
        <v>258</v>
      </c>
      <c r="H144" s="148"/>
      <c r="I144" s="126">
        <f t="shared" si="12"/>
        <v>1549.6</v>
      </c>
      <c r="J144" s="126">
        <f t="shared" si="12"/>
        <v>0</v>
      </c>
      <c r="K144" s="126">
        <f t="shared" si="12"/>
        <v>0</v>
      </c>
    </row>
    <row r="145" spans="1:11" ht="56.25">
      <c r="A145" s="13"/>
      <c r="B145" s="14"/>
      <c r="C145" s="82" t="s">
        <v>346</v>
      </c>
      <c r="D145" s="49" t="s">
        <v>16</v>
      </c>
      <c r="E145" s="49" t="s">
        <v>124</v>
      </c>
      <c r="F145" s="127" t="s">
        <v>132</v>
      </c>
      <c r="G145" s="127" t="s">
        <v>259</v>
      </c>
      <c r="H145" s="148"/>
      <c r="I145" s="126">
        <f t="shared" si="12"/>
        <v>1549.6</v>
      </c>
      <c r="J145" s="126">
        <f t="shared" si="12"/>
        <v>0</v>
      </c>
      <c r="K145" s="126">
        <f t="shared" si="12"/>
        <v>0</v>
      </c>
    </row>
    <row r="146" spans="1:11" ht="75">
      <c r="A146" s="13"/>
      <c r="B146" s="14"/>
      <c r="C146" s="37" t="s">
        <v>148</v>
      </c>
      <c r="D146" s="80" t="s">
        <v>16</v>
      </c>
      <c r="E146" s="80" t="s">
        <v>124</v>
      </c>
      <c r="F146" s="157" t="s">
        <v>132</v>
      </c>
      <c r="G146" s="157" t="s">
        <v>352</v>
      </c>
      <c r="H146" s="157"/>
      <c r="I146" s="158">
        <f t="shared" si="12"/>
        <v>1549.6</v>
      </c>
      <c r="J146" s="158">
        <f t="shared" si="12"/>
        <v>0</v>
      </c>
      <c r="K146" s="158">
        <f t="shared" si="12"/>
        <v>0</v>
      </c>
    </row>
    <row r="147" spans="1:11" ht="36">
      <c r="A147" s="13"/>
      <c r="B147" s="14"/>
      <c r="C147" s="40" t="s">
        <v>158</v>
      </c>
      <c r="D147" s="50" t="s">
        <v>16</v>
      </c>
      <c r="E147" s="50" t="s">
        <v>124</v>
      </c>
      <c r="F147" s="129" t="s">
        <v>132</v>
      </c>
      <c r="G147" s="129" t="s">
        <v>352</v>
      </c>
      <c r="H147" s="120" t="s">
        <v>159</v>
      </c>
      <c r="I147" s="130">
        <v>1549.6</v>
      </c>
      <c r="J147" s="130">
        <v>0</v>
      </c>
      <c r="K147" s="130">
        <v>0</v>
      </c>
    </row>
    <row r="148" spans="1:11" ht="18.75">
      <c r="A148" s="13"/>
      <c r="B148" s="14"/>
      <c r="C148" s="35" t="s">
        <v>28</v>
      </c>
      <c r="D148" s="36" t="s">
        <v>16</v>
      </c>
      <c r="E148" s="36" t="s">
        <v>124</v>
      </c>
      <c r="F148" s="114" t="s">
        <v>131</v>
      </c>
      <c r="G148" s="114"/>
      <c r="H148" s="114"/>
      <c r="I148" s="115">
        <f>I149+I154</f>
        <v>1742.5</v>
      </c>
      <c r="J148" s="115">
        <f>J149+J154</f>
        <v>1150</v>
      </c>
      <c r="K148" s="115">
        <f>K149+K154</f>
        <v>1150</v>
      </c>
    </row>
    <row r="149" spans="1:11" ht="75">
      <c r="A149" s="13"/>
      <c r="B149" s="14"/>
      <c r="C149" s="35" t="s">
        <v>260</v>
      </c>
      <c r="D149" s="36" t="s">
        <v>16</v>
      </c>
      <c r="E149" s="76" t="s">
        <v>124</v>
      </c>
      <c r="F149" s="114" t="s">
        <v>131</v>
      </c>
      <c r="G149" s="159" t="s">
        <v>261</v>
      </c>
      <c r="H149" s="139"/>
      <c r="I149" s="160">
        <f aca="true" t="shared" si="13" ref="I149:K152">I150</f>
        <v>100</v>
      </c>
      <c r="J149" s="160">
        <f t="shared" si="13"/>
        <v>100</v>
      </c>
      <c r="K149" s="160">
        <f t="shared" si="13"/>
        <v>100</v>
      </c>
    </row>
    <row r="150" spans="1:11" ht="18.75">
      <c r="A150" s="13"/>
      <c r="B150" s="14"/>
      <c r="C150" s="46" t="s">
        <v>227</v>
      </c>
      <c r="D150" s="36" t="s">
        <v>16</v>
      </c>
      <c r="E150" s="76" t="s">
        <v>124</v>
      </c>
      <c r="F150" s="114" t="s">
        <v>131</v>
      </c>
      <c r="G150" s="114" t="s">
        <v>262</v>
      </c>
      <c r="H150" s="148"/>
      <c r="I150" s="126">
        <f t="shared" si="13"/>
        <v>100</v>
      </c>
      <c r="J150" s="126">
        <f t="shared" si="13"/>
        <v>100</v>
      </c>
      <c r="K150" s="126">
        <f t="shared" si="13"/>
        <v>100</v>
      </c>
    </row>
    <row r="151" spans="1:11" ht="56.25">
      <c r="A151" s="13"/>
      <c r="B151" s="14"/>
      <c r="C151" s="60" t="s">
        <v>265</v>
      </c>
      <c r="D151" s="34" t="s">
        <v>16</v>
      </c>
      <c r="E151" s="84" t="s">
        <v>124</v>
      </c>
      <c r="F151" s="159" t="s">
        <v>131</v>
      </c>
      <c r="G151" s="159" t="s">
        <v>263</v>
      </c>
      <c r="H151" s="161"/>
      <c r="I151" s="133">
        <f t="shared" si="13"/>
        <v>100</v>
      </c>
      <c r="J151" s="133">
        <f t="shared" si="13"/>
        <v>100</v>
      </c>
      <c r="K151" s="133">
        <f t="shared" si="13"/>
        <v>100</v>
      </c>
    </row>
    <row r="152" spans="1:11" ht="93.75">
      <c r="A152" s="13"/>
      <c r="B152" s="14"/>
      <c r="C152" s="72" t="s">
        <v>178</v>
      </c>
      <c r="D152" s="45" t="s">
        <v>16</v>
      </c>
      <c r="E152" s="64" t="s">
        <v>124</v>
      </c>
      <c r="F152" s="122" t="s">
        <v>131</v>
      </c>
      <c r="G152" s="122" t="s">
        <v>264</v>
      </c>
      <c r="H152" s="141"/>
      <c r="I152" s="136">
        <f t="shared" si="13"/>
        <v>100</v>
      </c>
      <c r="J152" s="136">
        <f t="shared" si="13"/>
        <v>100</v>
      </c>
      <c r="K152" s="136">
        <f t="shared" si="13"/>
        <v>100</v>
      </c>
    </row>
    <row r="153" spans="1:11" ht="36">
      <c r="A153" s="13"/>
      <c r="B153" s="14"/>
      <c r="C153" s="40" t="s">
        <v>158</v>
      </c>
      <c r="D153" s="43" t="s">
        <v>16</v>
      </c>
      <c r="E153" s="43" t="s">
        <v>124</v>
      </c>
      <c r="F153" s="120" t="s">
        <v>131</v>
      </c>
      <c r="G153" s="120" t="s">
        <v>264</v>
      </c>
      <c r="H153" s="120" t="s">
        <v>159</v>
      </c>
      <c r="I153" s="121">
        <v>100</v>
      </c>
      <c r="J153" s="121">
        <v>100</v>
      </c>
      <c r="K153" s="121">
        <v>100</v>
      </c>
    </row>
    <row r="154" spans="1:11" ht="18.75">
      <c r="A154" s="13"/>
      <c r="B154" s="14"/>
      <c r="C154" s="37" t="s">
        <v>56</v>
      </c>
      <c r="D154" s="39" t="s">
        <v>16</v>
      </c>
      <c r="E154" s="39" t="s">
        <v>124</v>
      </c>
      <c r="F154" s="116" t="s">
        <v>131</v>
      </c>
      <c r="G154" s="116" t="s">
        <v>62</v>
      </c>
      <c r="H154" s="116"/>
      <c r="I154" s="117">
        <f>I155</f>
        <v>1642.5</v>
      </c>
      <c r="J154" s="117">
        <f>J155</f>
        <v>1050</v>
      </c>
      <c r="K154" s="117">
        <f>K155</f>
        <v>1050</v>
      </c>
    </row>
    <row r="155" spans="1:11" ht="18.75">
      <c r="A155" s="13"/>
      <c r="B155" s="14"/>
      <c r="C155" s="37" t="s">
        <v>57</v>
      </c>
      <c r="D155" s="39" t="s">
        <v>16</v>
      </c>
      <c r="E155" s="39" t="s">
        <v>124</v>
      </c>
      <c r="F155" s="116" t="s">
        <v>131</v>
      </c>
      <c r="G155" s="116" t="s">
        <v>64</v>
      </c>
      <c r="H155" s="116"/>
      <c r="I155" s="117">
        <f>I158+I156</f>
        <v>1642.5</v>
      </c>
      <c r="J155" s="117">
        <f>J158+J156</f>
        <v>1050</v>
      </c>
      <c r="K155" s="117">
        <f>K158+K156</f>
        <v>1050</v>
      </c>
    </row>
    <row r="156" spans="1:11" ht="18.75">
      <c r="A156" s="13"/>
      <c r="B156" s="14"/>
      <c r="C156" s="85" t="s">
        <v>192</v>
      </c>
      <c r="D156" s="45" t="s">
        <v>16</v>
      </c>
      <c r="E156" s="45" t="s">
        <v>124</v>
      </c>
      <c r="F156" s="122" t="s">
        <v>131</v>
      </c>
      <c r="G156" s="122" t="s">
        <v>191</v>
      </c>
      <c r="H156" s="116"/>
      <c r="I156" s="123">
        <f>I157</f>
        <v>500</v>
      </c>
      <c r="J156" s="123">
        <f>J157</f>
        <v>500</v>
      </c>
      <c r="K156" s="123">
        <f>K157</f>
        <v>500</v>
      </c>
    </row>
    <row r="157" spans="1:11" ht="36">
      <c r="A157" s="13"/>
      <c r="B157" s="14"/>
      <c r="C157" s="40" t="s">
        <v>158</v>
      </c>
      <c r="D157" s="43" t="s">
        <v>16</v>
      </c>
      <c r="E157" s="43" t="s">
        <v>124</v>
      </c>
      <c r="F157" s="120" t="s">
        <v>131</v>
      </c>
      <c r="G157" s="120" t="s">
        <v>191</v>
      </c>
      <c r="H157" s="120" t="s">
        <v>159</v>
      </c>
      <c r="I157" s="121">
        <v>500</v>
      </c>
      <c r="J157" s="121">
        <v>500</v>
      </c>
      <c r="K157" s="121">
        <v>500</v>
      </c>
    </row>
    <row r="158" spans="1:11" ht="18.75">
      <c r="A158" s="13"/>
      <c r="B158" s="14"/>
      <c r="C158" s="44" t="s">
        <v>100</v>
      </c>
      <c r="D158" s="45" t="s">
        <v>16</v>
      </c>
      <c r="E158" s="45" t="s">
        <v>124</v>
      </c>
      <c r="F158" s="122" t="s">
        <v>131</v>
      </c>
      <c r="G158" s="122" t="s">
        <v>77</v>
      </c>
      <c r="H158" s="122"/>
      <c r="I158" s="123">
        <f>I159</f>
        <v>1142.5</v>
      </c>
      <c r="J158" s="123">
        <f>J159</f>
        <v>550</v>
      </c>
      <c r="K158" s="123">
        <f>K159</f>
        <v>550</v>
      </c>
    </row>
    <row r="159" spans="1:11" ht="36">
      <c r="A159" s="13"/>
      <c r="B159" s="14"/>
      <c r="C159" s="40" t="s">
        <v>158</v>
      </c>
      <c r="D159" s="43" t="s">
        <v>16</v>
      </c>
      <c r="E159" s="43" t="s">
        <v>124</v>
      </c>
      <c r="F159" s="120" t="s">
        <v>131</v>
      </c>
      <c r="G159" s="120" t="s">
        <v>77</v>
      </c>
      <c r="H159" s="120" t="s">
        <v>159</v>
      </c>
      <c r="I159" s="121">
        <f>550+592.5</f>
        <v>1142.5</v>
      </c>
      <c r="J159" s="121">
        <v>550</v>
      </c>
      <c r="K159" s="121">
        <v>550</v>
      </c>
    </row>
    <row r="160" spans="1:11" ht="18.75">
      <c r="A160" s="13"/>
      <c r="B160" s="14"/>
      <c r="C160" s="35" t="s">
        <v>29</v>
      </c>
      <c r="D160" s="36" t="s">
        <v>16</v>
      </c>
      <c r="E160" s="36" t="s">
        <v>125</v>
      </c>
      <c r="F160" s="114"/>
      <c r="G160" s="114" t="s">
        <v>17</v>
      </c>
      <c r="H160" s="114" t="s">
        <v>17</v>
      </c>
      <c r="I160" s="115">
        <f>I161+I181+I211+I249</f>
        <v>82278.59999999999</v>
      </c>
      <c r="J160" s="115">
        <f>J161+J181+J211+J249</f>
        <v>47566</v>
      </c>
      <c r="K160" s="115">
        <f>K161+K181+K211+K249</f>
        <v>47445.00000000001</v>
      </c>
    </row>
    <row r="161" spans="1:11" ht="18.75">
      <c r="A161" s="13"/>
      <c r="B161" s="14"/>
      <c r="C161" s="210" t="s">
        <v>47</v>
      </c>
      <c r="D161" s="114" t="s">
        <v>16</v>
      </c>
      <c r="E161" s="116" t="s">
        <v>125</v>
      </c>
      <c r="F161" s="116" t="s">
        <v>15</v>
      </c>
      <c r="G161" s="116"/>
      <c r="H161" s="114"/>
      <c r="I161" s="115">
        <f>I169+I162</f>
        <v>8852.6</v>
      </c>
      <c r="J161" s="115">
        <f>J169+J162</f>
        <v>3024.5</v>
      </c>
      <c r="K161" s="115">
        <f>K169+K162</f>
        <v>8325</v>
      </c>
    </row>
    <row r="162" spans="1:11" ht="72.75">
      <c r="A162" s="13"/>
      <c r="B162" s="14"/>
      <c r="C162" s="214" t="s">
        <v>199</v>
      </c>
      <c r="D162" s="114" t="s">
        <v>16</v>
      </c>
      <c r="E162" s="114" t="s">
        <v>125</v>
      </c>
      <c r="F162" s="114" t="s">
        <v>15</v>
      </c>
      <c r="G162" s="162" t="s">
        <v>200</v>
      </c>
      <c r="H162" s="148"/>
      <c r="I162" s="152">
        <f aca="true" t="shared" si="14" ref="I162:K167">I163</f>
        <v>0</v>
      </c>
      <c r="J162" s="152">
        <f t="shared" si="14"/>
        <v>0</v>
      </c>
      <c r="K162" s="152">
        <f t="shared" si="14"/>
        <v>5051</v>
      </c>
    </row>
    <row r="163" spans="1:11" ht="18.75">
      <c r="A163" s="13"/>
      <c r="B163" s="14"/>
      <c r="C163" s="214" t="s">
        <v>266</v>
      </c>
      <c r="D163" s="114" t="s">
        <v>16</v>
      </c>
      <c r="E163" s="114" t="s">
        <v>125</v>
      </c>
      <c r="F163" s="114" t="s">
        <v>15</v>
      </c>
      <c r="G163" s="162" t="s">
        <v>267</v>
      </c>
      <c r="H163" s="148"/>
      <c r="I163" s="152">
        <f t="shared" si="14"/>
        <v>0</v>
      </c>
      <c r="J163" s="152">
        <f t="shared" si="14"/>
        <v>0</v>
      </c>
      <c r="K163" s="152">
        <f t="shared" si="14"/>
        <v>5051</v>
      </c>
    </row>
    <row r="164" spans="1:11" ht="36.75">
      <c r="A164" s="13"/>
      <c r="B164" s="14"/>
      <c r="C164" s="215" t="s">
        <v>197</v>
      </c>
      <c r="D164" s="137" t="s">
        <v>16</v>
      </c>
      <c r="E164" s="137" t="s">
        <v>125</v>
      </c>
      <c r="F164" s="137" t="s">
        <v>15</v>
      </c>
      <c r="G164" s="163" t="s">
        <v>268</v>
      </c>
      <c r="H164" s="161"/>
      <c r="I164" s="164">
        <f>I167</f>
        <v>0</v>
      </c>
      <c r="J164" s="164">
        <f>J167</f>
        <v>0</v>
      </c>
      <c r="K164" s="164">
        <f>K167+K165</f>
        <v>5051</v>
      </c>
    </row>
    <row r="165" spans="1:11" ht="37.5">
      <c r="A165" s="13"/>
      <c r="B165" s="14"/>
      <c r="C165" s="216" t="s">
        <v>198</v>
      </c>
      <c r="D165" s="122" t="s">
        <v>16</v>
      </c>
      <c r="E165" s="122" t="s">
        <v>125</v>
      </c>
      <c r="F165" s="122" t="s">
        <v>15</v>
      </c>
      <c r="G165" s="165" t="s">
        <v>364</v>
      </c>
      <c r="H165" s="141"/>
      <c r="I165" s="166">
        <f t="shared" si="14"/>
        <v>0</v>
      </c>
      <c r="J165" s="166">
        <f t="shared" si="14"/>
        <v>0</v>
      </c>
      <c r="K165" s="167">
        <f t="shared" si="14"/>
        <v>5000.5</v>
      </c>
    </row>
    <row r="166" spans="1:11" ht="36">
      <c r="A166" s="13"/>
      <c r="B166" s="14"/>
      <c r="C166" s="209" t="s">
        <v>168</v>
      </c>
      <c r="D166" s="120" t="s">
        <v>16</v>
      </c>
      <c r="E166" s="120" t="s">
        <v>125</v>
      </c>
      <c r="F166" s="120" t="s">
        <v>15</v>
      </c>
      <c r="G166" s="120" t="s">
        <v>364</v>
      </c>
      <c r="H166" s="120" t="s">
        <v>169</v>
      </c>
      <c r="I166" s="130">
        <v>0</v>
      </c>
      <c r="J166" s="130">
        <v>0</v>
      </c>
      <c r="K166" s="168">
        <v>5000.5</v>
      </c>
    </row>
    <row r="167" spans="1:11" ht="37.5">
      <c r="A167" s="13"/>
      <c r="B167" s="14"/>
      <c r="C167" s="216" t="s">
        <v>198</v>
      </c>
      <c r="D167" s="122" t="s">
        <v>16</v>
      </c>
      <c r="E167" s="122" t="s">
        <v>125</v>
      </c>
      <c r="F167" s="122" t="s">
        <v>15</v>
      </c>
      <c r="G167" s="165" t="s">
        <v>201</v>
      </c>
      <c r="H167" s="141"/>
      <c r="I167" s="166">
        <f t="shared" si="14"/>
        <v>0</v>
      </c>
      <c r="J167" s="166">
        <f t="shared" si="14"/>
        <v>0</v>
      </c>
      <c r="K167" s="167">
        <f t="shared" si="14"/>
        <v>50.5</v>
      </c>
    </row>
    <row r="168" spans="1:11" ht="36">
      <c r="A168" s="13"/>
      <c r="B168" s="14"/>
      <c r="C168" s="209" t="s">
        <v>168</v>
      </c>
      <c r="D168" s="120" t="s">
        <v>16</v>
      </c>
      <c r="E168" s="120" t="s">
        <v>125</v>
      </c>
      <c r="F168" s="120" t="s">
        <v>15</v>
      </c>
      <c r="G168" s="120" t="s">
        <v>201</v>
      </c>
      <c r="H168" s="120" t="s">
        <v>169</v>
      </c>
      <c r="I168" s="130">
        <v>0</v>
      </c>
      <c r="J168" s="130">
        <v>0</v>
      </c>
      <c r="K168" s="168">
        <v>50.5</v>
      </c>
    </row>
    <row r="169" spans="1:11" ht="18.75">
      <c r="A169" s="13"/>
      <c r="B169" s="14"/>
      <c r="C169" s="217" t="s">
        <v>56</v>
      </c>
      <c r="D169" s="114" t="s">
        <v>16</v>
      </c>
      <c r="E169" s="114" t="s">
        <v>125</v>
      </c>
      <c r="F169" s="114" t="s">
        <v>15</v>
      </c>
      <c r="G169" s="116" t="s">
        <v>78</v>
      </c>
      <c r="H169" s="114"/>
      <c r="I169" s="115">
        <f>I170</f>
        <v>8852.6</v>
      </c>
      <c r="J169" s="115">
        <f>J170</f>
        <v>3024.5</v>
      </c>
      <c r="K169" s="115">
        <f>K170</f>
        <v>3274</v>
      </c>
    </row>
    <row r="170" spans="1:11" ht="18.75">
      <c r="A170" s="13"/>
      <c r="B170" s="14"/>
      <c r="C170" s="217" t="s">
        <v>57</v>
      </c>
      <c r="D170" s="116" t="s">
        <v>16</v>
      </c>
      <c r="E170" s="116" t="s">
        <v>125</v>
      </c>
      <c r="F170" s="116" t="s">
        <v>15</v>
      </c>
      <c r="G170" s="116" t="s">
        <v>64</v>
      </c>
      <c r="H170" s="116"/>
      <c r="I170" s="117">
        <f>I171+I174+I176+I179</f>
        <v>8852.6</v>
      </c>
      <c r="J170" s="117">
        <f>J171+J174+J176</f>
        <v>3024.5</v>
      </c>
      <c r="K170" s="117">
        <f>K171+K174+K176</f>
        <v>3274</v>
      </c>
    </row>
    <row r="171" spans="1:11" ht="18.75">
      <c r="A171" s="13"/>
      <c r="B171" s="14"/>
      <c r="C171" s="205" t="s">
        <v>101</v>
      </c>
      <c r="D171" s="116" t="s">
        <v>16</v>
      </c>
      <c r="E171" s="116" t="s">
        <v>125</v>
      </c>
      <c r="F171" s="116" t="s">
        <v>15</v>
      </c>
      <c r="G171" s="169" t="s">
        <v>79</v>
      </c>
      <c r="H171" s="170"/>
      <c r="I171" s="171">
        <f>I172+I173</f>
        <v>269.6</v>
      </c>
      <c r="J171" s="171">
        <f>J172</f>
        <v>100</v>
      </c>
      <c r="K171" s="171">
        <f>K172</f>
        <v>49.5</v>
      </c>
    </row>
    <row r="172" spans="1:11" ht="36">
      <c r="A172" s="13"/>
      <c r="B172" s="14"/>
      <c r="C172" s="206" t="s">
        <v>158</v>
      </c>
      <c r="D172" s="118" t="s">
        <v>16</v>
      </c>
      <c r="E172" s="118" t="s">
        <v>125</v>
      </c>
      <c r="F172" s="118" t="s">
        <v>15</v>
      </c>
      <c r="G172" s="118" t="s">
        <v>79</v>
      </c>
      <c r="H172" s="118" t="s">
        <v>159</v>
      </c>
      <c r="I172" s="172">
        <f>3024.5-2924.5+100+26.3</f>
        <v>226.3</v>
      </c>
      <c r="J172" s="172">
        <f>3024.5-2924.5</f>
        <v>100</v>
      </c>
      <c r="K172" s="172">
        <v>49.5</v>
      </c>
    </row>
    <row r="173" spans="1:11" ht="18.75">
      <c r="A173" s="13"/>
      <c r="B173" s="14"/>
      <c r="C173" s="206" t="s">
        <v>163</v>
      </c>
      <c r="D173" s="118" t="s">
        <v>16</v>
      </c>
      <c r="E173" s="118" t="s">
        <v>125</v>
      </c>
      <c r="F173" s="118" t="s">
        <v>15</v>
      </c>
      <c r="G173" s="118" t="s">
        <v>79</v>
      </c>
      <c r="H173" s="118" t="s">
        <v>161</v>
      </c>
      <c r="I173" s="172">
        <v>43.3</v>
      </c>
      <c r="J173" s="172">
        <v>0</v>
      </c>
      <c r="K173" s="172">
        <v>0</v>
      </c>
    </row>
    <row r="174" spans="1:11" ht="18.75">
      <c r="A174" s="13"/>
      <c r="B174" s="14"/>
      <c r="C174" s="207" t="s">
        <v>139</v>
      </c>
      <c r="D174" s="122" t="s">
        <v>16</v>
      </c>
      <c r="E174" s="122" t="s">
        <v>125</v>
      </c>
      <c r="F174" s="122" t="s">
        <v>15</v>
      </c>
      <c r="G174" s="165" t="s">
        <v>140</v>
      </c>
      <c r="H174" s="141"/>
      <c r="I174" s="166">
        <f>I175</f>
        <v>290</v>
      </c>
      <c r="J174" s="166">
        <f>J175</f>
        <v>0</v>
      </c>
      <c r="K174" s="166">
        <f>K175</f>
        <v>300</v>
      </c>
    </row>
    <row r="175" spans="1:11" ht="36">
      <c r="A175" s="13"/>
      <c r="B175" s="14"/>
      <c r="C175" s="208" t="s">
        <v>158</v>
      </c>
      <c r="D175" s="120" t="s">
        <v>16</v>
      </c>
      <c r="E175" s="120" t="s">
        <v>125</v>
      </c>
      <c r="F175" s="120" t="s">
        <v>15</v>
      </c>
      <c r="G175" s="120" t="s">
        <v>140</v>
      </c>
      <c r="H175" s="120" t="s">
        <v>159</v>
      </c>
      <c r="I175" s="130">
        <v>290</v>
      </c>
      <c r="J175" s="130">
        <v>0</v>
      </c>
      <c r="K175" s="130">
        <v>300</v>
      </c>
    </row>
    <row r="176" spans="1:11" ht="37.5">
      <c r="A176" s="13"/>
      <c r="B176" s="14"/>
      <c r="C176" s="207" t="s">
        <v>221</v>
      </c>
      <c r="D176" s="122" t="s">
        <v>16</v>
      </c>
      <c r="E176" s="122" t="s">
        <v>125</v>
      </c>
      <c r="F176" s="122" t="s">
        <v>15</v>
      </c>
      <c r="G176" s="165" t="s">
        <v>220</v>
      </c>
      <c r="H176" s="141"/>
      <c r="I176" s="166">
        <f>I177+I178</f>
        <v>4994.1</v>
      </c>
      <c r="J176" s="166">
        <f>J177</f>
        <v>2924.5</v>
      </c>
      <c r="K176" s="166">
        <f>K177</f>
        <v>2924.5</v>
      </c>
    </row>
    <row r="177" spans="1:11" ht="36">
      <c r="A177" s="13"/>
      <c r="B177" s="14"/>
      <c r="C177" s="206" t="s">
        <v>158</v>
      </c>
      <c r="D177" s="118" t="s">
        <v>16</v>
      </c>
      <c r="E177" s="118" t="s">
        <v>125</v>
      </c>
      <c r="F177" s="118" t="s">
        <v>15</v>
      </c>
      <c r="G177" s="118" t="s">
        <v>220</v>
      </c>
      <c r="H177" s="118" t="s">
        <v>159</v>
      </c>
      <c r="I177" s="172">
        <f>2924.5+1950</f>
        <v>4874.5</v>
      </c>
      <c r="J177" s="172">
        <v>2924.5</v>
      </c>
      <c r="K177" s="172">
        <v>2924.5</v>
      </c>
    </row>
    <row r="178" spans="1:11" ht="18.75">
      <c r="A178" s="13"/>
      <c r="B178" s="14"/>
      <c r="C178" s="208" t="s">
        <v>163</v>
      </c>
      <c r="D178" s="120" t="s">
        <v>16</v>
      </c>
      <c r="E178" s="120" t="s">
        <v>125</v>
      </c>
      <c r="F178" s="120" t="s">
        <v>15</v>
      </c>
      <c r="G178" s="120" t="s">
        <v>220</v>
      </c>
      <c r="H178" s="120" t="s">
        <v>161</v>
      </c>
      <c r="I178" s="130">
        <v>119.6</v>
      </c>
      <c r="J178" s="130">
        <v>0</v>
      </c>
      <c r="K178" s="130">
        <v>0</v>
      </c>
    </row>
    <row r="179" spans="1:11" ht="56.25">
      <c r="A179" s="13"/>
      <c r="B179" s="14"/>
      <c r="C179" s="207" t="s">
        <v>368</v>
      </c>
      <c r="D179" s="122" t="s">
        <v>16</v>
      </c>
      <c r="E179" s="122" t="s">
        <v>125</v>
      </c>
      <c r="F179" s="122" t="s">
        <v>15</v>
      </c>
      <c r="G179" s="165" t="s">
        <v>367</v>
      </c>
      <c r="H179" s="141"/>
      <c r="I179" s="166">
        <f>I180</f>
        <v>3298.9</v>
      </c>
      <c r="J179" s="166">
        <f>J180</f>
        <v>0</v>
      </c>
      <c r="K179" s="166">
        <f>K180</f>
        <v>0</v>
      </c>
    </row>
    <row r="180" spans="1:11" ht="36">
      <c r="A180" s="13"/>
      <c r="B180" s="14"/>
      <c r="C180" s="209" t="s">
        <v>168</v>
      </c>
      <c r="D180" s="118" t="s">
        <v>16</v>
      </c>
      <c r="E180" s="118" t="s">
        <v>125</v>
      </c>
      <c r="F180" s="118" t="s">
        <v>15</v>
      </c>
      <c r="G180" s="118" t="s">
        <v>367</v>
      </c>
      <c r="H180" s="118" t="s">
        <v>169</v>
      </c>
      <c r="I180" s="172">
        <v>3298.9</v>
      </c>
      <c r="J180" s="172">
        <v>0</v>
      </c>
      <c r="K180" s="172">
        <v>0</v>
      </c>
    </row>
    <row r="181" spans="1:11" ht="18.75">
      <c r="A181" s="13"/>
      <c r="B181" s="14"/>
      <c r="C181" s="210" t="s">
        <v>30</v>
      </c>
      <c r="D181" s="114" t="s">
        <v>16</v>
      </c>
      <c r="E181" s="114" t="s">
        <v>125</v>
      </c>
      <c r="F181" s="114" t="s">
        <v>130</v>
      </c>
      <c r="G181" s="114"/>
      <c r="H181" s="114"/>
      <c r="I181" s="115">
        <f>I182+I205+I191</f>
        <v>37182.7</v>
      </c>
      <c r="J181" s="115">
        <f>J182+J205+J191</f>
        <v>9757.6</v>
      </c>
      <c r="K181" s="115">
        <f>K182+K205+K191</f>
        <v>4897.2</v>
      </c>
    </row>
    <row r="182" spans="1:11" ht="56.25">
      <c r="A182" s="13"/>
      <c r="B182" s="14"/>
      <c r="C182" s="211" t="s">
        <v>271</v>
      </c>
      <c r="D182" s="114" t="s">
        <v>16</v>
      </c>
      <c r="E182" s="114" t="s">
        <v>125</v>
      </c>
      <c r="F182" s="114" t="s">
        <v>130</v>
      </c>
      <c r="G182" s="114" t="s">
        <v>272</v>
      </c>
      <c r="H182" s="114"/>
      <c r="I182" s="115">
        <f>I183+I187</f>
        <v>28244.1</v>
      </c>
      <c r="J182" s="115">
        <f>J183+J187</f>
        <v>6726.2</v>
      </c>
      <c r="K182" s="115">
        <f>K183+K187</f>
        <v>550</v>
      </c>
    </row>
    <row r="183" spans="1:11" ht="18.75">
      <c r="A183" s="13"/>
      <c r="B183" s="14"/>
      <c r="C183" s="212" t="s">
        <v>227</v>
      </c>
      <c r="D183" s="114" t="s">
        <v>16</v>
      </c>
      <c r="E183" s="114" t="s">
        <v>125</v>
      </c>
      <c r="F183" s="114" t="s">
        <v>130</v>
      </c>
      <c r="G183" s="114" t="s">
        <v>273</v>
      </c>
      <c r="H183" s="114"/>
      <c r="I183" s="115">
        <f>I184</f>
        <v>120</v>
      </c>
      <c r="J183" s="115">
        <f>J184</f>
        <v>550</v>
      </c>
      <c r="K183" s="115">
        <f>K184</f>
        <v>550</v>
      </c>
    </row>
    <row r="184" spans="1:11" ht="37.5">
      <c r="A184" s="13"/>
      <c r="B184" s="14"/>
      <c r="C184" s="213" t="s">
        <v>276</v>
      </c>
      <c r="D184" s="114" t="s">
        <v>16</v>
      </c>
      <c r="E184" s="114" t="s">
        <v>125</v>
      </c>
      <c r="F184" s="114" t="s">
        <v>130</v>
      </c>
      <c r="G184" s="114" t="s">
        <v>274</v>
      </c>
      <c r="H184" s="114"/>
      <c r="I184" s="115">
        <f aca="true" t="shared" si="15" ref="I184:K185">I185</f>
        <v>120</v>
      </c>
      <c r="J184" s="115">
        <f t="shared" si="15"/>
        <v>550</v>
      </c>
      <c r="K184" s="115">
        <f t="shared" si="15"/>
        <v>550</v>
      </c>
    </row>
    <row r="185" spans="1:11" ht="18.75">
      <c r="A185" s="13"/>
      <c r="B185" s="14"/>
      <c r="C185" s="207" t="s">
        <v>277</v>
      </c>
      <c r="D185" s="112" t="s">
        <v>16</v>
      </c>
      <c r="E185" s="112" t="s">
        <v>125</v>
      </c>
      <c r="F185" s="112" t="s">
        <v>130</v>
      </c>
      <c r="G185" s="112" t="s">
        <v>275</v>
      </c>
      <c r="H185" s="161"/>
      <c r="I185" s="173">
        <f t="shared" si="15"/>
        <v>120</v>
      </c>
      <c r="J185" s="173">
        <f t="shared" si="15"/>
        <v>550</v>
      </c>
      <c r="K185" s="173">
        <f t="shared" si="15"/>
        <v>550</v>
      </c>
    </row>
    <row r="186" spans="1:11" ht="39.75" customHeight="1">
      <c r="A186" s="13"/>
      <c r="B186" s="14"/>
      <c r="C186" s="40" t="s">
        <v>158</v>
      </c>
      <c r="D186" s="50" t="s">
        <v>16</v>
      </c>
      <c r="E186" s="50" t="s">
        <v>125</v>
      </c>
      <c r="F186" s="129" t="s">
        <v>130</v>
      </c>
      <c r="G186" s="129" t="s">
        <v>275</v>
      </c>
      <c r="H186" s="129" t="s">
        <v>159</v>
      </c>
      <c r="I186" s="130">
        <v>120</v>
      </c>
      <c r="J186" s="130">
        <v>550</v>
      </c>
      <c r="K186" s="130">
        <v>550</v>
      </c>
    </row>
    <row r="187" spans="1:11" ht="39.75" customHeight="1">
      <c r="A187" s="13"/>
      <c r="B187" s="14"/>
      <c r="C187" s="78" t="s">
        <v>278</v>
      </c>
      <c r="D187" s="36" t="s">
        <v>16</v>
      </c>
      <c r="E187" s="36" t="s">
        <v>125</v>
      </c>
      <c r="F187" s="114" t="s">
        <v>130</v>
      </c>
      <c r="G187" s="114" t="s">
        <v>342</v>
      </c>
      <c r="H187" s="114"/>
      <c r="I187" s="115">
        <f aca="true" t="shared" si="16" ref="I187:K189">I188</f>
        <v>28124.1</v>
      </c>
      <c r="J187" s="115">
        <f t="shared" si="16"/>
        <v>6176.2</v>
      </c>
      <c r="K187" s="115">
        <f t="shared" si="16"/>
        <v>0</v>
      </c>
    </row>
    <row r="188" spans="1:11" ht="57.75" customHeight="1">
      <c r="A188" s="13"/>
      <c r="B188" s="14"/>
      <c r="C188" s="87" t="s">
        <v>279</v>
      </c>
      <c r="D188" s="36" t="s">
        <v>16</v>
      </c>
      <c r="E188" s="36" t="s">
        <v>125</v>
      </c>
      <c r="F188" s="114" t="s">
        <v>130</v>
      </c>
      <c r="G188" s="114" t="s">
        <v>343</v>
      </c>
      <c r="H188" s="114"/>
      <c r="I188" s="115">
        <f t="shared" si="16"/>
        <v>28124.1</v>
      </c>
      <c r="J188" s="115">
        <f t="shared" si="16"/>
        <v>6176.2</v>
      </c>
      <c r="K188" s="115">
        <f t="shared" si="16"/>
        <v>0</v>
      </c>
    </row>
    <row r="189" spans="1:11" ht="62.25" customHeight="1">
      <c r="A189" s="13"/>
      <c r="B189" s="14"/>
      <c r="C189" s="60" t="s">
        <v>145</v>
      </c>
      <c r="D189" s="34" t="s">
        <v>16</v>
      </c>
      <c r="E189" s="34" t="s">
        <v>125</v>
      </c>
      <c r="F189" s="112" t="s">
        <v>130</v>
      </c>
      <c r="G189" s="112" t="s">
        <v>344</v>
      </c>
      <c r="H189" s="161"/>
      <c r="I189" s="173">
        <f t="shared" si="16"/>
        <v>28124.1</v>
      </c>
      <c r="J189" s="173">
        <f t="shared" si="16"/>
        <v>6176.2</v>
      </c>
      <c r="K189" s="173">
        <f t="shared" si="16"/>
        <v>0</v>
      </c>
    </row>
    <row r="190" spans="1:11" ht="39.75" customHeight="1">
      <c r="A190" s="13"/>
      <c r="B190" s="14"/>
      <c r="C190" s="86" t="s">
        <v>168</v>
      </c>
      <c r="D190" s="50" t="s">
        <v>16</v>
      </c>
      <c r="E190" s="50" t="s">
        <v>125</v>
      </c>
      <c r="F190" s="129" t="s">
        <v>130</v>
      </c>
      <c r="G190" s="129" t="s">
        <v>344</v>
      </c>
      <c r="H190" s="129" t="s">
        <v>169</v>
      </c>
      <c r="I190" s="130">
        <v>28124.1</v>
      </c>
      <c r="J190" s="130">
        <f>6176.2</f>
        <v>6176.2</v>
      </c>
      <c r="K190" s="130">
        <v>0</v>
      </c>
    </row>
    <row r="191" spans="1:11" ht="60" customHeight="1">
      <c r="A191" s="13"/>
      <c r="B191" s="14"/>
      <c r="C191" s="87" t="s">
        <v>348</v>
      </c>
      <c r="D191" s="36" t="s">
        <v>16</v>
      </c>
      <c r="E191" s="36" t="s">
        <v>125</v>
      </c>
      <c r="F191" s="114" t="s">
        <v>130</v>
      </c>
      <c r="G191" s="114" t="s">
        <v>141</v>
      </c>
      <c r="H191" s="114"/>
      <c r="I191" s="156">
        <f>I192+I198</f>
        <v>4694</v>
      </c>
      <c r="J191" s="156">
        <f>J192+J198</f>
        <v>2531.4</v>
      </c>
      <c r="K191" s="156">
        <f>K192+K198</f>
        <v>3847.2</v>
      </c>
    </row>
    <row r="192" spans="1:11" ht="33.75" customHeight="1">
      <c r="A192" s="13"/>
      <c r="B192" s="14"/>
      <c r="C192" s="46" t="s">
        <v>227</v>
      </c>
      <c r="D192" s="36" t="s">
        <v>16</v>
      </c>
      <c r="E192" s="36" t="s">
        <v>125</v>
      </c>
      <c r="F192" s="114" t="s">
        <v>130</v>
      </c>
      <c r="G192" s="114" t="s">
        <v>280</v>
      </c>
      <c r="H192" s="114"/>
      <c r="I192" s="156">
        <f aca="true" t="shared" si="17" ref="I192:K194">I193</f>
        <v>4694</v>
      </c>
      <c r="J192" s="156">
        <f t="shared" si="17"/>
        <v>800</v>
      </c>
      <c r="K192" s="156">
        <f t="shared" si="17"/>
        <v>800</v>
      </c>
    </row>
    <row r="193" spans="1:11" ht="33.75" customHeight="1">
      <c r="A193" s="13"/>
      <c r="B193" s="14"/>
      <c r="C193" s="78" t="s">
        <v>282</v>
      </c>
      <c r="D193" s="36" t="s">
        <v>16</v>
      </c>
      <c r="E193" s="36" t="s">
        <v>125</v>
      </c>
      <c r="F193" s="114" t="s">
        <v>130</v>
      </c>
      <c r="G193" s="114" t="s">
        <v>281</v>
      </c>
      <c r="H193" s="114"/>
      <c r="I193" s="156">
        <f>I194+I196</f>
        <v>4694</v>
      </c>
      <c r="J193" s="156">
        <f>J194+J196</f>
        <v>800</v>
      </c>
      <c r="K193" s="156">
        <f>K194+K196</f>
        <v>800</v>
      </c>
    </row>
    <row r="194" spans="1:11" ht="33.75" customHeight="1">
      <c r="A194" s="13"/>
      <c r="B194" s="14"/>
      <c r="C194" s="218" t="s">
        <v>284</v>
      </c>
      <c r="D194" s="122" t="s">
        <v>16</v>
      </c>
      <c r="E194" s="122" t="s">
        <v>125</v>
      </c>
      <c r="F194" s="122" t="s">
        <v>130</v>
      </c>
      <c r="G194" s="142" t="s">
        <v>283</v>
      </c>
      <c r="H194" s="143"/>
      <c r="I194" s="166">
        <f t="shared" si="17"/>
        <v>50</v>
      </c>
      <c r="J194" s="166">
        <f t="shared" si="17"/>
        <v>800</v>
      </c>
      <c r="K194" s="166">
        <f t="shared" si="17"/>
        <v>800</v>
      </c>
    </row>
    <row r="195" spans="1:11" ht="33.75" customHeight="1">
      <c r="A195" s="13"/>
      <c r="B195" s="14"/>
      <c r="C195" s="206" t="s">
        <v>158</v>
      </c>
      <c r="D195" s="120" t="s">
        <v>16</v>
      </c>
      <c r="E195" s="120" t="s">
        <v>125</v>
      </c>
      <c r="F195" s="120" t="s">
        <v>130</v>
      </c>
      <c r="G195" s="129" t="s">
        <v>283</v>
      </c>
      <c r="H195" s="129" t="s">
        <v>159</v>
      </c>
      <c r="I195" s="130">
        <v>50</v>
      </c>
      <c r="J195" s="130">
        <v>800</v>
      </c>
      <c r="K195" s="130">
        <v>800</v>
      </c>
    </row>
    <row r="196" spans="1:11" ht="45.75" customHeight="1">
      <c r="A196" s="13"/>
      <c r="B196" s="14"/>
      <c r="C196" s="218" t="s">
        <v>366</v>
      </c>
      <c r="D196" s="122" t="s">
        <v>16</v>
      </c>
      <c r="E196" s="122" t="s">
        <v>125</v>
      </c>
      <c r="F196" s="122" t="s">
        <v>130</v>
      </c>
      <c r="G196" s="142" t="s">
        <v>365</v>
      </c>
      <c r="H196" s="143"/>
      <c r="I196" s="166">
        <f>I197</f>
        <v>4644</v>
      </c>
      <c r="J196" s="166">
        <f>J197</f>
        <v>0</v>
      </c>
      <c r="K196" s="166">
        <f>K197</f>
        <v>0</v>
      </c>
    </row>
    <row r="197" spans="1:11" ht="45.75" customHeight="1">
      <c r="A197" s="13"/>
      <c r="B197" s="14"/>
      <c r="C197" s="206" t="s">
        <v>158</v>
      </c>
      <c r="D197" s="120" t="s">
        <v>16</v>
      </c>
      <c r="E197" s="120" t="s">
        <v>125</v>
      </c>
      <c r="F197" s="120" t="s">
        <v>130</v>
      </c>
      <c r="G197" s="129" t="s">
        <v>365</v>
      </c>
      <c r="H197" s="129" t="s">
        <v>159</v>
      </c>
      <c r="I197" s="130">
        <v>4644</v>
      </c>
      <c r="J197" s="130">
        <v>0</v>
      </c>
      <c r="K197" s="130">
        <v>0</v>
      </c>
    </row>
    <row r="198" spans="1:11" ht="33.75" customHeight="1">
      <c r="A198" s="13"/>
      <c r="B198" s="14"/>
      <c r="C198" s="213" t="s">
        <v>278</v>
      </c>
      <c r="D198" s="114" t="s">
        <v>16</v>
      </c>
      <c r="E198" s="114" t="s">
        <v>125</v>
      </c>
      <c r="F198" s="114" t="s">
        <v>130</v>
      </c>
      <c r="G198" s="114" t="s">
        <v>285</v>
      </c>
      <c r="H198" s="114"/>
      <c r="I198" s="156">
        <f>I199+I202</f>
        <v>0</v>
      </c>
      <c r="J198" s="156">
        <f>J199+J202</f>
        <v>1731.4</v>
      </c>
      <c r="K198" s="156">
        <f>K199+K202</f>
        <v>3047.2</v>
      </c>
    </row>
    <row r="199" spans="1:11" ht="45.75" customHeight="1">
      <c r="A199" s="13"/>
      <c r="B199" s="14"/>
      <c r="C199" s="213" t="s">
        <v>287</v>
      </c>
      <c r="D199" s="114" t="s">
        <v>16</v>
      </c>
      <c r="E199" s="114" t="s">
        <v>125</v>
      </c>
      <c r="F199" s="114" t="s">
        <v>130</v>
      </c>
      <c r="G199" s="114" t="s">
        <v>286</v>
      </c>
      <c r="H199" s="112"/>
      <c r="I199" s="164">
        <f aca="true" t="shared" si="18" ref="I199:K200">I200</f>
        <v>0</v>
      </c>
      <c r="J199" s="164">
        <f t="shared" si="18"/>
        <v>1231.4</v>
      </c>
      <c r="K199" s="164">
        <f t="shared" si="18"/>
        <v>1847.2</v>
      </c>
    </row>
    <row r="200" spans="1:11" ht="45.75" customHeight="1">
      <c r="A200" s="13"/>
      <c r="B200" s="14"/>
      <c r="C200" s="57" t="s">
        <v>183</v>
      </c>
      <c r="D200" s="45" t="s">
        <v>16</v>
      </c>
      <c r="E200" s="45" t="s">
        <v>125</v>
      </c>
      <c r="F200" s="122" t="s">
        <v>130</v>
      </c>
      <c r="G200" s="142" t="s">
        <v>288</v>
      </c>
      <c r="H200" s="143"/>
      <c r="I200" s="166">
        <f t="shared" si="18"/>
        <v>0</v>
      </c>
      <c r="J200" s="166">
        <f t="shared" si="18"/>
        <v>1231.4</v>
      </c>
      <c r="K200" s="166">
        <f t="shared" si="18"/>
        <v>1847.2</v>
      </c>
    </row>
    <row r="201" spans="1:11" ht="45.75" customHeight="1">
      <c r="A201" s="13"/>
      <c r="B201" s="14"/>
      <c r="C201" s="40" t="s">
        <v>158</v>
      </c>
      <c r="D201" s="43" t="s">
        <v>16</v>
      </c>
      <c r="E201" s="43" t="s">
        <v>125</v>
      </c>
      <c r="F201" s="120" t="s">
        <v>130</v>
      </c>
      <c r="G201" s="129" t="s">
        <v>288</v>
      </c>
      <c r="H201" s="129" t="s">
        <v>159</v>
      </c>
      <c r="I201" s="130">
        <v>0</v>
      </c>
      <c r="J201" s="130">
        <v>1231.4</v>
      </c>
      <c r="K201" s="130">
        <v>1847.2</v>
      </c>
    </row>
    <row r="202" spans="1:11" ht="59.25" customHeight="1">
      <c r="A202" s="13"/>
      <c r="B202" s="14"/>
      <c r="C202" s="78" t="s">
        <v>279</v>
      </c>
      <c r="D202" s="36" t="s">
        <v>16</v>
      </c>
      <c r="E202" s="36" t="s">
        <v>125</v>
      </c>
      <c r="F202" s="114" t="s">
        <v>130</v>
      </c>
      <c r="G202" s="114" t="s">
        <v>289</v>
      </c>
      <c r="H202" s="135"/>
      <c r="I202" s="164">
        <f aca="true" t="shared" si="19" ref="I202:K203">I203</f>
        <v>0</v>
      </c>
      <c r="J202" s="164">
        <f t="shared" si="19"/>
        <v>500</v>
      </c>
      <c r="K202" s="164">
        <f t="shared" si="19"/>
        <v>1200</v>
      </c>
    </row>
    <row r="203" spans="1:11" ht="66.75" customHeight="1">
      <c r="A203" s="13"/>
      <c r="B203" s="14"/>
      <c r="C203" s="57" t="s">
        <v>205</v>
      </c>
      <c r="D203" s="45" t="s">
        <v>16</v>
      </c>
      <c r="E203" s="45" t="s">
        <v>125</v>
      </c>
      <c r="F203" s="122" t="s">
        <v>130</v>
      </c>
      <c r="G203" s="142" t="s">
        <v>290</v>
      </c>
      <c r="H203" s="143"/>
      <c r="I203" s="166">
        <f t="shared" si="19"/>
        <v>0</v>
      </c>
      <c r="J203" s="166">
        <f t="shared" si="19"/>
        <v>500</v>
      </c>
      <c r="K203" s="166">
        <f t="shared" si="19"/>
        <v>1200</v>
      </c>
    </row>
    <row r="204" spans="1:11" ht="33.75" customHeight="1">
      <c r="A204" s="13"/>
      <c r="B204" s="14"/>
      <c r="C204" s="86" t="s">
        <v>168</v>
      </c>
      <c r="D204" s="43" t="s">
        <v>16</v>
      </c>
      <c r="E204" s="43" t="s">
        <v>125</v>
      </c>
      <c r="F204" s="120" t="s">
        <v>130</v>
      </c>
      <c r="G204" s="129" t="s">
        <v>291</v>
      </c>
      <c r="H204" s="129" t="s">
        <v>169</v>
      </c>
      <c r="I204" s="130">
        <v>0</v>
      </c>
      <c r="J204" s="130">
        <v>500</v>
      </c>
      <c r="K204" s="130">
        <v>1200</v>
      </c>
    </row>
    <row r="205" spans="1:11" ht="30.75" customHeight="1">
      <c r="A205" s="13"/>
      <c r="B205" s="14"/>
      <c r="C205" s="37" t="s">
        <v>56</v>
      </c>
      <c r="D205" s="36" t="s">
        <v>16</v>
      </c>
      <c r="E205" s="36" t="s">
        <v>125</v>
      </c>
      <c r="F205" s="114" t="s">
        <v>130</v>
      </c>
      <c r="G205" s="116" t="s">
        <v>62</v>
      </c>
      <c r="H205" s="114"/>
      <c r="I205" s="115">
        <f>I206</f>
        <v>4244.6</v>
      </c>
      <c r="J205" s="115">
        <f>J206</f>
        <v>500</v>
      </c>
      <c r="K205" s="115">
        <f>K206</f>
        <v>500</v>
      </c>
    </row>
    <row r="206" spans="1:11" ht="36.75" customHeight="1">
      <c r="A206" s="13"/>
      <c r="B206" s="14"/>
      <c r="C206" s="37" t="s">
        <v>57</v>
      </c>
      <c r="D206" s="39" t="s">
        <v>16</v>
      </c>
      <c r="E206" s="39" t="s">
        <v>125</v>
      </c>
      <c r="F206" s="116" t="s">
        <v>130</v>
      </c>
      <c r="G206" s="116" t="s">
        <v>64</v>
      </c>
      <c r="H206" s="116"/>
      <c r="I206" s="117">
        <f>I207+I209</f>
        <v>4244.6</v>
      </c>
      <c r="J206" s="117">
        <f>J207+J209</f>
        <v>500</v>
      </c>
      <c r="K206" s="117">
        <f>K207+K209</f>
        <v>500</v>
      </c>
    </row>
    <row r="207" spans="1:11" ht="36.75" customHeight="1">
      <c r="A207" s="13"/>
      <c r="B207" s="14"/>
      <c r="C207" s="88" t="s">
        <v>102</v>
      </c>
      <c r="D207" s="45" t="s">
        <v>16</v>
      </c>
      <c r="E207" s="64" t="s">
        <v>125</v>
      </c>
      <c r="F207" s="122" t="s">
        <v>130</v>
      </c>
      <c r="G207" s="122" t="s">
        <v>80</v>
      </c>
      <c r="H207" s="141"/>
      <c r="I207" s="123">
        <f>I208</f>
        <v>3168.4</v>
      </c>
      <c r="J207" s="123">
        <f>J208</f>
        <v>0</v>
      </c>
      <c r="K207" s="123">
        <f>K208</f>
        <v>0</v>
      </c>
    </row>
    <row r="208" spans="1:11" ht="36.75" customHeight="1">
      <c r="A208" s="13"/>
      <c r="B208" s="14"/>
      <c r="C208" s="42" t="s">
        <v>163</v>
      </c>
      <c r="D208" s="43" t="s">
        <v>16</v>
      </c>
      <c r="E208" s="43" t="s">
        <v>125</v>
      </c>
      <c r="F208" s="120" t="s">
        <v>130</v>
      </c>
      <c r="G208" s="120" t="s">
        <v>80</v>
      </c>
      <c r="H208" s="120" t="s">
        <v>161</v>
      </c>
      <c r="I208" s="121">
        <v>3168.4</v>
      </c>
      <c r="J208" s="121">
        <v>0</v>
      </c>
      <c r="K208" s="121">
        <v>0</v>
      </c>
    </row>
    <row r="209" spans="1:11" ht="36.75" customHeight="1">
      <c r="A209" s="13"/>
      <c r="B209" s="14"/>
      <c r="C209" s="88" t="s">
        <v>142</v>
      </c>
      <c r="D209" s="45" t="s">
        <v>16</v>
      </c>
      <c r="E209" s="64" t="s">
        <v>125</v>
      </c>
      <c r="F209" s="122" t="s">
        <v>130</v>
      </c>
      <c r="G209" s="122" t="s">
        <v>143</v>
      </c>
      <c r="H209" s="141"/>
      <c r="I209" s="123">
        <f>I210</f>
        <v>1076.2</v>
      </c>
      <c r="J209" s="123">
        <f>J210</f>
        <v>500</v>
      </c>
      <c r="K209" s="123">
        <f>K210</f>
        <v>500</v>
      </c>
    </row>
    <row r="210" spans="1:11" ht="36.75" customHeight="1">
      <c r="A210" s="13"/>
      <c r="B210" s="14"/>
      <c r="C210" s="40" t="s">
        <v>158</v>
      </c>
      <c r="D210" s="43" t="s">
        <v>16</v>
      </c>
      <c r="E210" s="43" t="s">
        <v>125</v>
      </c>
      <c r="F210" s="120" t="s">
        <v>130</v>
      </c>
      <c r="G210" s="120" t="s">
        <v>143</v>
      </c>
      <c r="H210" s="120" t="s">
        <v>159</v>
      </c>
      <c r="I210" s="121">
        <v>1076.2</v>
      </c>
      <c r="J210" s="121">
        <v>500</v>
      </c>
      <c r="K210" s="121">
        <v>500</v>
      </c>
    </row>
    <row r="211" spans="1:11" ht="36" customHeight="1">
      <c r="A211" s="13"/>
      <c r="B211" s="14"/>
      <c r="C211" s="37" t="s">
        <v>31</v>
      </c>
      <c r="D211" s="36" t="s">
        <v>16</v>
      </c>
      <c r="E211" s="36" t="s">
        <v>125</v>
      </c>
      <c r="F211" s="132" t="s">
        <v>123</v>
      </c>
      <c r="G211" s="148"/>
      <c r="H211" s="148"/>
      <c r="I211" s="115">
        <f>I229+I212+I245+I219+I224</f>
        <v>22093</v>
      </c>
      <c r="J211" s="115">
        <f>J229+J212+J245+J219+J224</f>
        <v>20905.5</v>
      </c>
      <c r="K211" s="115">
        <f>K229+K212+K245+K219+K224</f>
        <v>20344.4</v>
      </c>
    </row>
    <row r="212" spans="1:11" ht="56.25" customHeight="1">
      <c r="A212" s="13"/>
      <c r="B212" s="14"/>
      <c r="C212" s="85" t="s">
        <v>138</v>
      </c>
      <c r="D212" s="48" t="s">
        <v>16</v>
      </c>
      <c r="E212" s="48" t="s">
        <v>125</v>
      </c>
      <c r="F212" s="124" t="s">
        <v>123</v>
      </c>
      <c r="G212" s="124" t="s">
        <v>137</v>
      </c>
      <c r="H212" s="170"/>
      <c r="I212" s="171">
        <f aca="true" t="shared" si="20" ref="I212:K213">I213</f>
        <v>0</v>
      </c>
      <c r="J212" s="171">
        <f t="shared" si="20"/>
        <v>1811.1</v>
      </c>
      <c r="K212" s="171">
        <f t="shared" si="20"/>
        <v>2250</v>
      </c>
    </row>
    <row r="213" spans="1:11" ht="36" customHeight="1">
      <c r="A213" s="13"/>
      <c r="B213" s="14"/>
      <c r="C213" s="78" t="s">
        <v>278</v>
      </c>
      <c r="D213" s="48" t="s">
        <v>16</v>
      </c>
      <c r="E213" s="48" t="s">
        <v>125</v>
      </c>
      <c r="F213" s="124" t="s">
        <v>123</v>
      </c>
      <c r="G213" s="124" t="s">
        <v>292</v>
      </c>
      <c r="H213" s="170"/>
      <c r="I213" s="171">
        <f t="shared" si="20"/>
        <v>0</v>
      </c>
      <c r="J213" s="171">
        <f t="shared" si="20"/>
        <v>1811.1</v>
      </c>
      <c r="K213" s="171">
        <f t="shared" si="20"/>
        <v>2250</v>
      </c>
    </row>
    <row r="214" spans="1:11" ht="36" customHeight="1">
      <c r="A214" s="13"/>
      <c r="B214" s="14"/>
      <c r="C214" s="87" t="s">
        <v>294</v>
      </c>
      <c r="D214" s="36" t="s">
        <v>16</v>
      </c>
      <c r="E214" s="36" t="s">
        <v>125</v>
      </c>
      <c r="F214" s="114" t="s">
        <v>123</v>
      </c>
      <c r="G214" s="114" t="s">
        <v>293</v>
      </c>
      <c r="H214" s="114"/>
      <c r="I214" s="115">
        <f>I215+I217</f>
        <v>0</v>
      </c>
      <c r="J214" s="115">
        <f>J215+J217</f>
        <v>1811.1</v>
      </c>
      <c r="K214" s="115">
        <f>K215+K217</f>
        <v>2250</v>
      </c>
    </row>
    <row r="215" spans="1:11" ht="36" customHeight="1">
      <c r="A215" s="13"/>
      <c r="B215" s="14"/>
      <c r="C215" s="57" t="s">
        <v>296</v>
      </c>
      <c r="D215" s="55" t="s">
        <v>16</v>
      </c>
      <c r="E215" s="55" t="s">
        <v>125</v>
      </c>
      <c r="F215" s="142" t="s">
        <v>123</v>
      </c>
      <c r="G215" s="142" t="s">
        <v>295</v>
      </c>
      <c r="H215" s="143"/>
      <c r="I215" s="166">
        <f>I216</f>
        <v>0</v>
      </c>
      <c r="J215" s="166">
        <f>J216</f>
        <v>700</v>
      </c>
      <c r="K215" s="166">
        <f>K216</f>
        <v>2000</v>
      </c>
    </row>
    <row r="216" spans="1:11" ht="36" customHeight="1">
      <c r="A216" s="13"/>
      <c r="B216" s="14"/>
      <c r="C216" s="42" t="s">
        <v>158</v>
      </c>
      <c r="D216" s="43" t="s">
        <v>16</v>
      </c>
      <c r="E216" s="43" t="s">
        <v>125</v>
      </c>
      <c r="F216" s="120" t="s">
        <v>123</v>
      </c>
      <c r="G216" s="129" t="s">
        <v>295</v>
      </c>
      <c r="H216" s="129" t="s">
        <v>159</v>
      </c>
      <c r="I216" s="130">
        <v>0</v>
      </c>
      <c r="J216" s="130">
        <v>700</v>
      </c>
      <c r="K216" s="130">
        <v>2000</v>
      </c>
    </row>
    <row r="217" spans="1:11" ht="36" customHeight="1">
      <c r="A217" s="13"/>
      <c r="B217" s="14"/>
      <c r="C217" s="89" t="s">
        <v>297</v>
      </c>
      <c r="D217" s="90" t="s">
        <v>16</v>
      </c>
      <c r="E217" s="90" t="s">
        <v>125</v>
      </c>
      <c r="F217" s="174" t="s">
        <v>123</v>
      </c>
      <c r="G217" s="116" t="s">
        <v>330</v>
      </c>
      <c r="H217" s="175"/>
      <c r="I217" s="176">
        <f>I218</f>
        <v>0</v>
      </c>
      <c r="J217" s="176">
        <f>J218</f>
        <v>1111.1</v>
      </c>
      <c r="K217" s="176">
        <f>K218</f>
        <v>250</v>
      </c>
    </row>
    <row r="218" spans="1:11" ht="36" customHeight="1">
      <c r="A218" s="13"/>
      <c r="B218" s="14"/>
      <c r="C218" s="42" t="s">
        <v>158</v>
      </c>
      <c r="D218" s="43" t="s">
        <v>16</v>
      </c>
      <c r="E218" s="43" t="s">
        <v>125</v>
      </c>
      <c r="F218" s="120" t="s">
        <v>123</v>
      </c>
      <c r="G218" s="177" t="s">
        <v>330</v>
      </c>
      <c r="H218" s="129" t="s">
        <v>159</v>
      </c>
      <c r="I218" s="130">
        <f>1500-1500</f>
        <v>0</v>
      </c>
      <c r="J218" s="130">
        <f>450+661.1</f>
        <v>1111.1</v>
      </c>
      <c r="K218" s="168">
        <v>250</v>
      </c>
    </row>
    <row r="219" spans="1:11" ht="82.5" customHeight="1">
      <c r="A219" s="13"/>
      <c r="B219" s="14"/>
      <c r="C219" s="37" t="s">
        <v>254</v>
      </c>
      <c r="D219" s="49" t="s">
        <v>16</v>
      </c>
      <c r="E219" s="49" t="s">
        <v>125</v>
      </c>
      <c r="F219" s="127" t="s">
        <v>123</v>
      </c>
      <c r="G219" s="127" t="s">
        <v>154</v>
      </c>
      <c r="H219" s="148"/>
      <c r="I219" s="126">
        <f aca="true" t="shared" si="21" ref="I219:K222">I220</f>
        <v>213.4</v>
      </c>
      <c r="J219" s="126">
        <f t="shared" si="21"/>
        <v>0</v>
      </c>
      <c r="K219" s="126">
        <f t="shared" si="21"/>
        <v>0</v>
      </c>
    </row>
    <row r="220" spans="1:11" ht="27.75" customHeight="1">
      <c r="A220" s="13"/>
      <c r="B220" s="14"/>
      <c r="C220" s="46" t="s">
        <v>227</v>
      </c>
      <c r="D220" s="49" t="s">
        <v>16</v>
      </c>
      <c r="E220" s="49" t="s">
        <v>125</v>
      </c>
      <c r="F220" s="127" t="s">
        <v>123</v>
      </c>
      <c r="G220" s="127" t="s">
        <v>255</v>
      </c>
      <c r="H220" s="148"/>
      <c r="I220" s="126">
        <f t="shared" si="21"/>
        <v>213.4</v>
      </c>
      <c r="J220" s="126">
        <f t="shared" si="21"/>
        <v>0</v>
      </c>
      <c r="K220" s="126">
        <f t="shared" si="21"/>
        <v>0</v>
      </c>
    </row>
    <row r="221" spans="1:11" ht="59.25" customHeight="1">
      <c r="A221" s="13"/>
      <c r="B221" s="14"/>
      <c r="C221" s="37" t="s">
        <v>347</v>
      </c>
      <c r="D221" s="49" t="s">
        <v>16</v>
      </c>
      <c r="E221" s="49" t="s">
        <v>125</v>
      </c>
      <c r="F221" s="127" t="s">
        <v>123</v>
      </c>
      <c r="G221" s="127" t="s">
        <v>256</v>
      </c>
      <c r="H221" s="148"/>
      <c r="I221" s="126">
        <f t="shared" si="21"/>
        <v>213.4</v>
      </c>
      <c r="J221" s="126">
        <f t="shared" si="21"/>
        <v>0</v>
      </c>
      <c r="K221" s="126">
        <f t="shared" si="21"/>
        <v>0</v>
      </c>
    </row>
    <row r="222" spans="1:11" ht="99.75" customHeight="1">
      <c r="A222" s="13"/>
      <c r="B222" s="14"/>
      <c r="C222" s="79" t="s">
        <v>155</v>
      </c>
      <c r="D222" s="80" t="s">
        <v>16</v>
      </c>
      <c r="E222" s="80" t="s">
        <v>125</v>
      </c>
      <c r="F222" s="157" t="s">
        <v>123</v>
      </c>
      <c r="G222" s="157" t="s">
        <v>353</v>
      </c>
      <c r="H222" s="157"/>
      <c r="I222" s="158">
        <f t="shared" si="21"/>
        <v>213.4</v>
      </c>
      <c r="J222" s="158">
        <f t="shared" si="21"/>
        <v>0</v>
      </c>
      <c r="K222" s="158">
        <f t="shared" si="21"/>
        <v>0</v>
      </c>
    </row>
    <row r="223" spans="1:11" ht="36" customHeight="1">
      <c r="A223" s="13"/>
      <c r="B223" s="14"/>
      <c r="C223" s="81" t="s">
        <v>158</v>
      </c>
      <c r="D223" s="50" t="s">
        <v>16</v>
      </c>
      <c r="E223" s="50" t="s">
        <v>125</v>
      </c>
      <c r="F223" s="129" t="s">
        <v>123</v>
      </c>
      <c r="G223" s="129" t="s">
        <v>353</v>
      </c>
      <c r="H223" s="120" t="s">
        <v>159</v>
      </c>
      <c r="I223" s="130">
        <v>213.4</v>
      </c>
      <c r="J223" s="130">
        <v>0</v>
      </c>
      <c r="K223" s="130">
        <v>0</v>
      </c>
    </row>
    <row r="224" spans="1:11" ht="93.75" customHeight="1">
      <c r="A224" s="13"/>
      <c r="B224" s="14"/>
      <c r="C224" s="82" t="s">
        <v>257</v>
      </c>
      <c r="D224" s="49" t="s">
        <v>16</v>
      </c>
      <c r="E224" s="49" t="s">
        <v>125</v>
      </c>
      <c r="F224" s="127" t="s">
        <v>123</v>
      </c>
      <c r="G224" s="127" t="s">
        <v>118</v>
      </c>
      <c r="H224" s="148"/>
      <c r="I224" s="126">
        <f aca="true" t="shared" si="22" ref="I224:K227">I225</f>
        <v>798.7</v>
      </c>
      <c r="J224" s="126">
        <f t="shared" si="22"/>
        <v>0</v>
      </c>
      <c r="K224" s="126">
        <f t="shared" si="22"/>
        <v>0</v>
      </c>
    </row>
    <row r="225" spans="1:11" ht="23.25" customHeight="1">
      <c r="A225" s="13"/>
      <c r="B225" s="14"/>
      <c r="C225" s="82" t="s">
        <v>227</v>
      </c>
      <c r="D225" s="49" t="s">
        <v>16</v>
      </c>
      <c r="E225" s="49" t="s">
        <v>125</v>
      </c>
      <c r="F225" s="127" t="s">
        <v>123</v>
      </c>
      <c r="G225" s="127" t="s">
        <v>258</v>
      </c>
      <c r="H225" s="148"/>
      <c r="I225" s="126">
        <f t="shared" si="22"/>
        <v>798.7</v>
      </c>
      <c r="J225" s="126">
        <f t="shared" si="22"/>
        <v>0</v>
      </c>
      <c r="K225" s="126">
        <f t="shared" si="22"/>
        <v>0</v>
      </c>
    </row>
    <row r="226" spans="1:11" ht="60" customHeight="1">
      <c r="A226" s="13"/>
      <c r="B226" s="14"/>
      <c r="C226" s="82" t="s">
        <v>346</v>
      </c>
      <c r="D226" s="49" t="s">
        <v>16</v>
      </c>
      <c r="E226" s="49" t="s">
        <v>125</v>
      </c>
      <c r="F226" s="127" t="s">
        <v>123</v>
      </c>
      <c r="G226" s="127" t="s">
        <v>259</v>
      </c>
      <c r="H226" s="148"/>
      <c r="I226" s="126">
        <f t="shared" si="22"/>
        <v>798.7</v>
      </c>
      <c r="J226" s="126">
        <f t="shared" si="22"/>
        <v>0</v>
      </c>
      <c r="K226" s="126">
        <f t="shared" si="22"/>
        <v>0</v>
      </c>
    </row>
    <row r="227" spans="1:11" ht="84" customHeight="1">
      <c r="A227" s="13"/>
      <c r="B227" s="14"/>
      <c r="C227" s="37" t="s">
        <v>148</v>
      </c>
      <c r="D227" s="80" t="s">
        <v>16</v>
      </c>
      <c r="E227" s="80" t="s">
        <v>125</v>
      </c>
      <c r="F227" s="157" t="s">
        <v>123</v>
      </c>
      <c r="G227" s="157" t="s">
        <v>352</v>
      </c>
      <c r="H227" s="157"/>
      <c r="I227" s="158">
        <f t="shared" si="22"/>
        <v>798.7</v>
      </c>
      <c r="J227" s="158">
        <f t="shared" si="22"/>
        <v>0</v>
      </c>
      <c r="K227" s="158">
        <f t="shared" si="22"/>
        <v>0</v>
      </c>
    </row>
    <row r="228" spans="1:11" ht="36" customHeight="1">
      <c r="A228" s="13"/>
      <c r="B228" s="14"/>
      <c r="C228" s="40" t="s">
        <v>158</v>
      </c>
      <c r="D228" s="50" t="s">
        <v>16</v>
      </c>
      <c r="E228" s="50" t="s">
        <v>125</v>
      </c>
      <c r="F228" s="129" t="s">
        <v>123</v>
      </c>
      <c r="G228" s="129" t="s">
        <v>352</v>
      </c>
      <c r="H228" s="120" t="s">
        <v>159</v>
      </c>
      <c r="I228" s="130">
        <v>798.7</v>
      </c>
      <c r="J228" s="130">
        <v>0</v>
      </c>
      <c r="K228" s="130">
        <v>0</v>
      </c>
    </row>
    <row r="229" spans="1:11" ht="67.5" customHeight="1">
      <c r="A229" s="13"/>
      <c r="B229" s="14"/>
      <c r="C229" s="37" t="s">
        <v>111</v>
      </c>
      <c r="D229" s="36" t="s">
        <v>16</v>
      </c>
      <c r="E229" s="39" t="s">
        <v>125</v>
      </c>
      <c r="F229" s="142" t="s">
        <v>123</v>
      </c>
      <c r="G229" s="178" t="s">
        <v>112</v>
      </c>
      <c r="H229" s="148"/>
      <c r="I229" s="115">
        <f aca="true" t="shared" si="23" ref="I229:K230">I230</f>
        <v>20780.899999999998</v>
      </c>
      <c r="J229" s="115">
        <f t="shared" si="23"/>
        <v>18794.4</v>
      </c>
      <c r="K229" s="115">
        <f t="shared" si="23"/>
        <v>17794.4</v>
      </c>
    </row>
    <row r="230" spans="1:11" ht="27.75" customHeight="1">
      <c r="A230" s="13"/>
      <c r="B230" s="14"/>
      <c r="C230" s="46" t="s">
        <v>227</v>
      </c>
      <c r="D230" s="36" t="s">
        <v>16</v>
      </c>
      <c r="E230" s="39" t="s">
        <v>125</v>
      </c>
      <c r="F230" s="142" t="s">
        <v>123</v>
      </c>
      <c r="G230" s="178" t="s">
        <v>307</v>
      </c>
      <c r="H230" s="170"/>
      <c r="I230" s="117">
        <f t="shared" si="23"/>
        <v>20780.899999999998</v>
      </c>
      <c r="J230" s="117">
        <f t="shared" si="23"/>
        <v>18794.4</v>
      </c>
      <c r="K230" s="117">
        <f t="shared" si="23"/>
        <v>17794.4</v>
      </c>
    </row>
    <row r="231" spans="1:11" ht="37.5">
      <c r="A231" s="13"/>
      <c r="B231" s="14"/>
      <c r="C231" s="85" t="s">
        <v>306</v>
      </c>
      <c r="D231" s="36" t="s">
        <v>16</v>
      </c>
      <c r="E231" s="39" t="s">
        <v>125</v>
      </c>
      <c r="F231" s="142" t="s">
        <v>123</v>
      </c>
      <c r="G231" s="178" t="s">
        <v>298</v>
      </c>
      <c r="H231" s="170"/>
      <c r="I231" s="117">
        <f>I234+I237+I239+I241+I243+I232</f>
        <v>20780.899999999998</v>
      </c>
      <c r="J231" s="117">
        <f>J234+J237+J239+J241+J243+J232</f>
        <v>18794.4</v>
      </c>
      <c r="K231" s="117">
        <f>K234+K237+K239+K241+K243+K232</f>
        <v>17794.4</v>
      </c>
    </row>
    <row r="232" spans="1:11" ht="56.25">
      <c r="A232" s="13"/>
      <c r="B232" s="14"/>
      <c r="C232" s="57" t="s">
        <v>305</v>
      </c>
      <c r="D232" s="45" t="s">
        <v>16</v>
      </c>
      <c r="E232" s="45" t="s">
        <v>125</v>
      </c>
      <c r="F232" s="142" t="s">
        <v>123</v>
      </c>
      <c r="G232" s="142" t="s">
        <v>299</v>
      </c>
      <c r="H232" s="122"/>
      <c r="I232" s="123">
        <f>I233</f>
        <v>1585</v>
      </c>
      <c r="J232" s="123">
        <f>J233</f>
        <v>0</v>
      </c>
      <c r="K232" s="123">
        <f>K233</f>
        <v>0</v>
      </c>
    </row>
    <row r="233" spans="1:11" ht="18.75">
      <c r="A233" s="13"/>
      <c r="B233" s="14"/>
      <c r="C233" s="42" t="s">
        <v>163</v>
      </c>
      <c r="D233" s="41" t="s">
        <v>16</v>
      </c>
      <c r="E233" s="41" t="s">
        <v>125</v>
      </c>
      <c r="F233" s="179" t="s">
        <v>123</v>
      </c>
      <c r="G233" s="179" t="s">
        <v>299</v>
      </c>
      <c r="H233" s="179" t="s">
        <v>161</v>
      </c>
      <c r="I233" s="119">
        <f>1249.5+335.5</f>
        <v>1585</v>
      </c>
      <c r="J233" s="119">
        <v>0</v>
      </c>
      <c r="K233" s="119">
        <v>0</v>
      </c>
    </row>
    <row r="234" spans="1:11" ht="18.75">
      <c r="A234" s="13"/>
      <c r="B234" s="14"/>
      <c r="C234" s="85" t="s">
        <v>113</v>
      </c>
      <c r="D234" s="39" t="s">
        <v>16</v>
      </c>
      <c r="E234" s="39" t="s">
        <v>125</v>
      </c>
      <c r="F234" s="180" t="s">
        <v>123</v>
      </c>
      <c r="G234" s="180" t="s">
        <v>300</v>
      </c>
      <c r="H234" s="116"/>
      <c r="I234" s="117">
        <f>I235+I236</f>
        <v>4995</v>
      </c>
      <c r="J234" s="117">
        <f>J235+J236</f>
        <v>4712</v>
      </c>
      <c r="K234" s="117">
        <f>K235+K236</f>
        <v>4712</v>
      </c>
    </row>
    <row r="235" spans="1:11" ht="36">
      <c r="A235" s="13"/>
      <c r="B235" s="14"/>
      <c r="C235" s="66" t="s">
        <v>158</v>
      </c>
      <c r="D235" s="63" t="s">
        <v>16</v>
      </c>
      <c r="E235" s="63" t="s">
        <v>125</v>
      </c>
      <c r="F235" s="143" t="s">
        <v>123</v>
      </c>
      <c r="G235" s="143" t="s">
        <v>300</v>
      </c>
      <c r="H235" s="143" t="s">
        <v>159</v>
      </c>
      <c r="I235" s="181">
        <f>4700+219.3+53.7</f>
        <v>4973</v>
      </c>
      <c r="J235" s="181">
        <v>4700</v>
      </c>
      <c r="K235" s="181">
        <v>4700</v>
      </c>
    </row>
    <row r="236" spans="1:11" ht="18.75">
      <c r="A236" s="13"/>
      <c r="B236" s="14"/>
      <c r="C236" s="42" t="s">
        <v>163</v>
      </c>
      <c r="D236" s="43" t="s">
        <v>16</v>
      </c>
      <c r="E236" s="43" t="s">
        <v>125</v>
      </c>
      <c r="F236" s="129" t="s">
        <v>123</v>
      </c>
      <c r="G236" s="129" t="s">
        <v>300</v>
      </c>
      <c r="H236" s="129" t="s">
        <v>161</v>
      </c>
      <c r="I236" s="121">
        <f>12+10</f>
        <v>22</v>
      </c>
      <c r="J236" s="121">
        <v>12</v>
      </c>
      <c r="K236" s="121">
        <v>12</v>
      </c>
    </row>
    <row r="237" spans="1:11" ht="18.75">
      <c r="A237" s="13"/>
      <c r="B237" s="14"/>
      <c r="C237" s="85" t="s">
        <v>114</v>
      </c>
      <c r="D237" s="39" t="s">
        <v>16</v>
      </c>
      <c r="E237" s="39" t="s">
        <v>125</v>
      </c>
      <c r="F237" s="116" t="s">
        <v>123</v>
      </c>
      <c r="G237" s="180" t="s">
        <v>301</v>
      </c>
      <c r="H237" s="175"/>
      <c r="I237" s="117">
        <f>I238</f>
        <v>300</v>
      </c>
      <c r="J237" s="117">
        <f>J238</f>
        <v>300</v>
      </c>
      <c r="K237" s="117">
        <f>K238</f>
        <v>300</v>
      </c>
    </row>
    <row r="238" spans="1:11" ht="36">
      <c r="A238" s="13"/>
      <c r="B238" s="14"/>
      <c r="C238" s="40" t="s">
        <v>158</v>
      </c>
      <c r="D238" s="43" t="s">
        <v>16</v>
      </c>
      <c r="E238" s="43" t="s">
        <v>125</v>
      </c>
      <c r="F238" s="129" t="s">
        <v>123</v>
      </c>
      <c r="G238" s="129" t="s">
        <v>301</v>
      </c>
      <c r="H238" s="129" t="s">
        <v>159</v>
      </c>
      <c r="I238" s="130">
        <v>300</v>
      </c>
      <c r="J238" s="130">
        <v>300</v>
      </c>
      <c r="K238" s="130">
        <v>300</v>
      </c>
    </row>
    <row r="239" spans="1:11" ht="18.75">
      <c r="A239" s="13"/>
      <c r="B239" s="14"/>
      <c r="C239" s="44" t="s">
        <v>115</v>
      </c>
      <c r="D239" s="45" t="s">
        <v>16</v>
      </c>
      <c r="E239" s="64" t="s">
        <v>125</v>
      </c>
      <c r="F239" s="122" t="s">
        <v>123</v>
      </c>
      <c r="G239" s="142" t="s">
        <v>302</v>
      </c>
      <c r="H239" s="141"/>
      <c r="I239" s="123">
        <f>I240</f>
        <v>782.5</v>
      </c>
      <c r="J239" s="123">
        <f>J240</f>
        <v>712.4</v>
      </c>
      <c r="K239" s="123">
        <f>K240</f>
        <v>712.4</v>
      </c>
    </row>
    <row r="240" spans="1:11" ht="36">
      <c r="A240" s="13"/>
      <c r="B240" s="14"/>
      <c r="C240" s="40" t="s">
        <v>158</v>
      </c>
      <c r="D240" s="41" t="s">
        <v>16</v>
      </c>
      <c r="E240" s="41" t="s">
        <v>125</v>
      </c>
      <c r="F240" s="118" t="s">
        <v>123</v>
      </c>
      <c r="G240" s="129" t="s">
        <v>302</v>
      </c>
      <c r="H240" s="118" t="s">
        <v>159</v>
      </c>
      <c r="I240" s="119">
        <f>712.4+70.1</f>
        <v>782.5</v>
      </c>
      <c r="J240" s="119">
        <v>712.4</v>
      </c>
      <c r="K240" s="119">
        <v>712.4</v>
      </c>
    </row>
    <row r="241" spans="1:11" ht="56.25">
      <c r="A241" s="13"/>
      <c r="B241" s="14"/>
      <c r="C241" s="85" t="s">
        <v>146</v>
      </c>
      <c r="D241" s="39" t="s">
        <v>16</v>
      </c>
      <c r="E241" s="39" t="s">
        <v>125</v>
      </c>
      <c r="F241" s="116" t="s">
        <v>123</v>
      </c>
      <c r="G241" s="180" t="s">
        <v>303</v>
      </c>
      <c r="H241" s="175"/>
      <c r="I241" s="171">
        <f>SUM(I242:I242)</f>
        <v>12272.099999999999</v>
      </c>
      <c r="J241" s="171">
        <f>SUM(J242:J242)</f>
        <v>12270</v>
      </c>
      <c r="K241" s="171">
        <f>SUM(K242:K242)</f>
        <v>11270</v>
      </c>
    </row>
    <row r="242" spans="1:11" ht="36">
      <c r="A242" s="13"/>
      <c r="B242" s="14"/>
      <c r="C242" s="40" t="s">
        <v>158</v>
      </c>
      <c r="D242" s="43" t="s">
        <v>16</v>
      </c>
      <c r="E242" s="43" t="s">
        <v>125</v>
      </c>
      <c r="F242" s="129" t="s">
        <v>123</v>
      </c>
      <c r="G242" s="129" t="s">
        <v>303</v>
      </c>
      <c r="H242" s="129" t="s">
        <v>159</v>
      </c>
      <c r="I242" s="121">
        <f>9170+2715.3+386.8</f>
        <v>12272.099999999999</v>
      </c>
      <c r="J242" s="121">
        <v>12270</v>
      </c>
      <c r="K242" s="121">
        <v>11270</v>
      </c>
    </row>
    <row r="243" spans="1:11" ht="18.75">
      <c r="A243" s="13"/>
      <c r="B243" s="14"/>
      <c r="C243" s="57" t="s">
        <v>116</v>
      </c>
      <c r="D243" s="45" t="s">
        <v>16</v>
      </c>
      <c r="E243" s="45" t="s">
        <v>125</v>
      </c>
      <c r="F243" s="122" t="s">
        <v>123</v>
      </c>
      <c r="G243" s="142" t="s">
        <v>304</v>
      </c>
      <c r="H243" s="143"/>
      <c r="I243" s="136">
        <f>I244</f>
        <v>846.3</v>
      </c>
      <c r="J243" s="136">
        <f>J244</f>
        <v>800</v>
      </c>
      <c r="K243" s="136">
        <f>K244</f>
        <v>800</v>
      </c>
    </row>
    <row r="244" spans="1:11" ht="36">
      <c r="A244" s="13"/>
      <c r="B244" s="14"/>
      <c r="C244" s="40" t="s">
        <v>158</v>
      </c>
      <c r="D244" s="62" t="s">
        <v>16</v>
      </c>
      <c r="E244" s="62" t="s">
        <v>125</v>
      </c>
      <c r="F244" s="139" t="s">
        <v>123</v>
      </c>
      <c r="G244" s="129" t="s">
        <v>304</v>
      </c>
      <c r="H244" s="129" t="s">
        <v>159</v>
      </c>
      <c r="I244" s="121">
        <f>700+146.3</f>
        <v>846.3</v>
      </c>
      <c r="J244" s="121">
        <v>800</v>
      </c>
      <c r="K244" s="121">
        <v>800</v>
      </c>
    </row>
    <row r="245" spans="1:11" ht="18.75">
      <c r="A245" s="13"/>
      <c r="B245" s="14"/>
      <c r="C245" s="35" t="s">
        <v>56</v>
      </c>
      <c r="D245" s="83" t="s">
        <v>16</v>
      </c>
      <c r="E245" s="76" t="s">
        <v>125</v>
      </c>
      <c r="F245" s="155" t="s">
        <v>123</v>
      </c>
      <c r="G245" s="114" t="s">
        <v>62</v>
      </c>
      <c r="H245" s="114"/>
      <c r="I245" s="182">
        <f aca="true" t="shared" si="24" ref="I245:K247">I246</f>
        <v>300</v>
      </c>
      <c r="J245" s="182">
        <f t="shared" si="24"/>
        <v>300</v>
      </c>
      <c r="K245" s="182">
        <f t="shared" si="24"/>
        <v>300</v>
      </c>
    </row>
    <row r="246" spans="1:11" ht="18.75">
      <c r="A246" s="13"/>
      <c r="B246" s="14"/>
      <c r="C246" s="92" t="s">
        <v>57</v>
      </c>
      <c r="D246" s="36" t="s">
        <v>16</v>
      </c>
      <c r="E246" s="76" t="s">
        <v>125</v>
      </c>
      <c r="F246" s="155" t="s">
        <v>123</v>
      </c>
      <c r="G246" s="114" t="s">
        <v>64</v>
      </c>
      <c r="H246" s="114"/>
      <c r="I246" s="183">
        <f t="shared" si="24"/>
        <v>300</v>
      </c>
      <c r="J246" s="183">
        <f t="shared" si="24"/>
        <v>300</v>
      </c>
      <c r="K246" s="183">
        <f t="shared" si="24"/>
        <v>300</v>
      </c>
    </row>
    <row r="247" spans="1:11" ht="37.5">
      <c r="A247" s="13"/>
      <c r="B247" s="14"/>
      <c r="C247" s="85" t="s">
        <v>180</v>
      </c>
      <c r="D247" s="45" t="s">
        <v>16</v>
      </c>
      <c r="E247" s="45" t="s">
        <v>125</v>
      </c>
      <c r="F247" s="122" t="s">
        <v>123</v>
      </c>
      <c r="G247" s="180" t="s">
        <v>179</v>
      </c>
      <c r="H247" s="143"/>
      <c r="I247" s="166">
        <f t="shared" si="24"/>
        <v>300</v>
      </c>
      <c r="J247" s="166">
        <f t="shared" si="24"/>
        <v>300</v>
      </c>
      <c r="K247" s="166">
        <f t="shared" si="24"/>
        <v>300</v>
      </c>
    </row>
    <row r="248" spans="1:11" ht="36">
      <c r="A248" s="13"/>
      <c r="B248" s="14"/>
      <c r="C248" s="93" t="s">
        <v>158</v>
      </c>
      <c r="D248" s="43" t="s">
        <v>16</v>
      </c>
      <c r="E248" s="43" t="s">
        <v>125</v>
      </c>
      <c r="F248" s="120" t="s">
        <v>123</v>
      </c>
      <c r="G248" s="129" t="s">
        <v>179</v>
      </c>
      <c r="H248" s="129" t="s">
        <v>159</v>
      </c>
      <c r="I248" s="121">
        <v>300</v>
      </c>
      <c r="J248" s="121">
        <v>300</v>
      </c>
      <c r="K248" s="121">
        <v>300</v>
      </c>
    </row>
    <row r="249" spans="1:11" ht="18.75">
      <c r="A249" s="13"/>
      <c r="B249" s="14"/>
      <c r="C249" s="94" t="s">
        <v>43</v>
      </c>
      <c r="D249" s="95" t="s">
        <v>16</v>
      </c>
      <c r="E249" s="36" t="s">
        <v>125</v>
      </c>
      <c r="F249" s="114" t="s">
        <v>125</v>
      </c>
      <c r="G249" s="148"/>
      <c r="H249" s="148"/>
      <c r="I249" s="184">
        <f>I250</f>
        <v>14150.3</v>
      </c>
      <c r="J249" s="184">
        <f aca="true" t="shared" si="25" ref="J249:K252">J250</f>
        <v>13878.400000000001</v>
      </c>
      <c r="K249" s="184">
        <f t="shared" si="25"/>
        <v>13878.400000000001</v>
      </c>
    </row>
    <row r="250" spans="1:11" ht="83.25" customHeight="1">
      <c r="A250" s="13"/>
      <c r="B250" s="14"/>
      <c r="C250" s="35" t="s">
        <v>117</v>
      </c>
      <c r="D250" s="36" t="s">
        <v>16</v>
      </c>
      <c r="E250" s="36" t="s">
        <v>125</v>
      </c>
      <c r="F250" s="114" t="s">
        <v>125</v>
      </c>
      <c r="G250" s="155" t="s">
        <v>110</v>
      </c>
      <c r="H250" s="148"/>
      <c r="I250" s="184">
        <f>I251</f>
        <v>14150.3</v>
      </c>
      <c r="J250" s="184">
        <f t="shared" si="25"/>
        <v>13878.400000000001</v>
      </c>
      <c r="K250" s="184">
        <f t="shared" si="25"/>
        <v>13878.400000000001</v>
      </c>
    </row>
    <row r="251" spans="1:11" ht="24" customHeight="1">
      <c r="A251" s="13"/>
      <c r="B251" s="14"/>
      <c r="C251" s="46" t="s">
        <v>227</v>
      </c>
      <c r="D251" s="36" t="s">
        <v>16</v>
      </c>
      <c r="E251" s="36" t="s">
        <v>125</v>
      </c>
      <c r="F251" s="114" t="s">
        <v>125</v>
      </c>
      <c r="G251" s="155" t="s">
        <v>269</v>
      </c>
      <c r="H251" s="170"/>
      <c r="I251" s="185">
        <f>I252</f>
        <v>14150.3</v>
      </c>
      <c r="J251" s="185">
        <f>J252</f>
        <v>13878.400000000001</v>
      </c>
      <c r="K251" s="185">
        <f>K252</f>
        <v>13878.400000000001</v>
      </c>
    </row>
    <row r="252" spans="1:11" ht="39.75" customHeight="1">
      <c r="A252" s="13"/>
      <c r="B252" s="14"/>
      <c r="C252" s="37" t="s">
        <v>345</v>
      </c>
      <c r="D252" s="39" t="s">
        <v>16</v>
      </c>
      <c r="E252" s="39" t="s">
        <v>125</v>
      </c>
      <c r="F252" s="116" t="s">
        <v>125</v>
      </c>
      <c r="G252" s="186" t="s">
        <v>270</v>
      </c>
      <c r="H252" s="170"/>
      <c r="I252" s="185">
        <f>I253</f>
        <v>14150.3</v>
      </c>
      <c r="J252" s="185">
        <f t="shared" si="25"/>
        <v>13878.400000000001</v>
      </c>
      <c r="K252" s="185">
        <f t="shared" si="25"/>
        <v>13878.400000000001</v>
      </c>
    </row>
    <row r="253" spans="1:11" ht="27.75" customHeight="1">
      <c r="A253" s="13"/>
      <c r="B253" s="14"/>
      <c r="C253" s="38" t="s">
        <v>222</v>
      </c>
      <c r="D253" s="39" t="s">
        <v>16</v>
      </c>
      <c r="E253" s="39" t="s">
        <v>125</v>
      </c>
      <c r="F253" s="116" t="s">
        <v>125</v>
      </c>
      <c r="G253" s="116" t="s">
        <v>223</v>
      </c>
      <c r="H253" s="170"/>
      <c r="I253" s="185">
        <f>SUM(I254:I256)</f>
        <v>14150.3</v>
      </c>
      <c r="J253" s="185">
        <f>SUM(J254:J256)</f>
        <v>13878.400000000001</v>
      </c>
      <c r="K253" s="185">
        <f>SUM(K254:K256)</f>
        <v>13878.400000000001</v>
      </c>
    </row>
    <row r="254" spans="1:11" ht="54">
      <c r="A254" s="13"/>
      <c r="B254" s="14"/>
      <c r="C254" s="66" t="s">
        <v>156</v>
      </c>
      <c r="D254" s="63" t="s">
        <v>16</v>
      </c>
      <c r="E254" s="63" t="s">
        <v>125</v>
      </c>
      <c r="F254" s="141" t="s">
        <v>125</v>
      </c>
      <c r="G254" s="141" t="s">
        <v>223</v>
      </c>
      <c r="H254" s="141" t="s">
        <v>157</v>
      </c>
      <c r="I254" s="181">
        <f>10199.2+66.8</f>
        <v>10266</v>
      </c>
      <c r="J254" s="181">
        <v>10199.2</v>
      </c>
      <c r="K254" s="181">
        <v>10199.2</v>
      </c>
    </row>
    <row r="255" spans="1:11" ht="36">
      <c r="A255" s="13"/>
      <c r="B255" s="14"/>
      <c r="C255" s="40" t="s">
        <v>158</v>
      </c>
      <c r="D255" s="41" t="s">
        <v>16</v>
      </c>
      <c r="E255" s="41" t="s">
        <v>125</v>
      </c>
      <c r="F255" s="118" t="s">
        <v>125</v>
      </c>
      <c r="G255" s="118" t="s">
        <v>223</v>
      </c>
      <c r="H255" s="118" t="s">
        <v>159</v>
      </c>
      <c r="I255" s="119">
        <f>3497.7+145.8+59.2+0.1</f>
        <v>3702.7999999999997</v>
      </c>
      <c r="J255" s="119">
        <v>3497.7</v>
      </c>
      <c r="K255" s="119">
        <v>3497.7</v>
      </c>
    </row>
    <row r="256" spans="1:11" ht="18.75">
      <c r="A256" s="13"/>
      <c r="B256" s="14"/>
      <c r="C256" s="42" t="s">
        <v>163</v>
      </c>
      <c r="D256" s="43" t="s">
        <v>16</v>
      </c>
      <c r="E256" s="43" t="s">
        <v>125</v>
      </c>
      <c r="F256" s="120" t="s">
        <v>125</v>
      </c>
      <c r="G256" s="120" t="s">
        <v>223</v>
      </c>
      <c r="H256" s="120" t="s">
        <v>161</v>
      </c>
      <c r="I256" s="121">
        <v>181.5</v>
      </c>
      <c r="J256" s="121">
        <v>181.5</v>
      </c>
      <c r="K256" s="121">
        <v>181.5</v>
      </c>
    </row>
    <row r="257" spans="1:11" ht="18.75">
      <c r="A257" s="13"/>
      <c r="B257" s="14"/>
      <c r="C257" s="97" t="s">
        <v>188</v>
      </c>
      <c r="D257" s="83" t="s">
        <v>16</v>
      </c>
      <c r="E257" s="84" t="s">
        <v>133</v>
      </c>
      <c r="F257" s="139"/>
      <c r="G257" s="139"/>
      <c r="H257" s="139"/>
      <c r="I257" s="182">
        <f aca="true" t="shared" si="26" ref="I257:K262">I258</f>
        <v>2534.9</v>
      </c>
      <c r="J257" s="182">
        <f t="shared" si="26"/>
        <v>0</v>
      </c>
      <c r="K257" s="182">
        <f t="shared" si="26"/>
        <v>0</v>
      </c>
    </row>
    <row r="258" spans="1:11" ht="18.75">
      <c r="A258" s="13"/>
      <c r="B258" s="14"/>
      <c r="C258" s="97" t="s">
        <v>187</v>
      </c>
      <c r="D258" s="83" t="s">
        <v>16</v>
      </c>
      <c r="E258" s="84" t="s">
        <v>133</v>
      </c>
      <c r="F258" s="187" t="s">
        <v>125</v>
      </c>
      <c r="G258" s="139"/>
      <c r="H258" s="139"/>
      <c r="I258" s="188">
        <f t="shared" si="26"/>
        <v>2534.9</v>
      </c>
      <c r="J258" s="188">
        <f t="shared" si="26"/>
        <v>0</v>
      </c>
      <c r="K258" s="188">
        <f t="shared" si="26"/>
        <v>0</v>
      </c>
    </row>
    <row r="259" spans="1:11" ht="75">
      <c r="A259" s="13"/>
      <c r="B259" s="14"/>
      <c r="C259" s="37" t="s">
        <v>111</v>
      </c>
      <c r="D259" s="36" t="s">
        <v>16</v>
      </c>
      <c r="E259" s="39" t="s">
        <v>133</v>
      </c>
      <c r="F259" s="142" t="s">
        <v>125</v>
      </c>
      <c r="G259" s="178" t="s">
        <v>112</v>
      </c>
      <c r="H259" s="148"/>
      <c r="I259" s="115">
        <f t="shared" si="26"/>
        <v>2534.9</v>
      </c>
      <c r="J259" s="115">
        <f t="shared" si="26"/>
        <v>0</v>
      </c>
      <c r="K259" s="115">
        <f t="shared" si="26"/>
        <v>0</v>
      </c>
    </row>
    <row r="260" spans="1:11" ht="18.75">
      <c r="A260" s="13"/>
      <c r="B260" s="14"/>
      <c r="C260" s="46" t="s">
        <v>227</v>
      </c>
      <c r="D260" s="36" t="s">
        <v>16</v>
      </c>
      <c r="E260" s="39" t="s">
        <v>133</v>
      </c>
      <c r="F260" s="142" t="s">
        <v>125</v>
      </c>
      <c r="G260" s="178" t="s">
        <v>307</v>
      </c>
      <c r="H260" s="170"/>
      <c r="I260" s="117">
        <f t="shared" si="26"/>
        <v>2534.9</v>
      </c>
      <c r="J260" s="117">
        <f>J261</f>
        <v>0</v>
      </c>
      <c r="K260" s="117">
        <f>K261</f>
        <v>0</v>
      </c>
    </row>
    <row r="261" spans="1:11" ht="37.5">
      <c r="A261" s="13"/>
      <c r="B261" s="14"/>
      <c r="C261" s="85" t="s">
        <v>308</v>
      </c>
      <c r="D261" s="36" t="s">
        <v>16</v>
      </c>
      <c r="E261" s="39" t="s">
        <v>133</v>
      </c>
      <c r="F261" s="142" t="s">
        <v>125</v>
      </c>
      <c r="G261" s="178" t="s">
        <v>309</v>
      </c>
      <c r="H261" s="170"/>
      <c r="I261" s="117">
        <f t="shared" si="26"/>
        <v>2534.9</v>
      </c>
      <c r="J261" s="117">
        <f t="shared" si="26"/>
        <v>0</v>
      </c>
      <c r="K261" s="117">
        <f t="shared" si="26"/>
        <v>0</v>
      </c>
    </row>
    <row r="262" spans="1:11" ht="18.75">
      <c r="A262" s="13"/>
      <c r="B262" s="14"/>
      <c r="C262" s="57" t="s">
        <v>186</v>
      </c>
      <c r="D262" s="45" t="s">
        <v>16</v>
      </c>
      <c r="E262" s="45" t="s">
        <v>133</v>
      </c>
      <c r="F262" s="142" t="s">
        <v>125</v>
      </c>
      <c r="G262" s="142" t="s">
        <v>310</v>
      </c>
      <c r="H262" s="122"/>
      <c r="I262" s="123">
        <f t="shared" si="26"/>
        <v>2534.9</v>
      </c>
      <c r="J262" s="123">
        <f t="shared" si="26"/>
        <v>0</v>
      </c>
      <c r="K262" s="123">
        <f t="shared" si="26"/>
        <v>0</v>
      </c>
    </row>
    <row r="263" spans="1:11" ht="36">
      <c r="A263" s="13"/>
      <c r="B263" s="14"/>
      <c r="C263" s="42" t="s">
        <v>158</v>
      </c>
      <c r="D263" s="43" t="s">
        <v>16</v>
      </c>
      <c r="E263" s="43" t="s">
        <v>133</v>
      </c>
      <c r="F263" s="129" t="s">
        <v>125</v>
      </c>
      <c r="G263" s="129" t="s">
        <v>310</v>
      </c>
      <c r="H263" s="129" t="s">
        <v>159</v>
      </c>
      <c r="I263" s="121">
        <f>229+2305.9</f>
        <v>2534.9</v>
      </c>
      <c r="J263" s="121">
        <v>0</v>
      </c>
      <c r="K263" s="121">
        <v>0</v>
      </c>
    </row>
    <row r="264" spans="1:11" ht="18.75">
      <c r="A264" s="13"/>
      <c r="B264" s="14"/>
      <c r="C264" s="97" t="s">
        <v>105</v>
      </c>
      <c r="D264" s="83" t="s">
        <v>16</v>
      </c>
      <c r="E264" s="84" t="s">
        <v>126</v>
      </c>
      <c r="F264" s="139"/>
      <c r="G264" s="139"/>
      <c r="H264" s="139"/>
      <c r="I264" s="182">
        <f>I270+I265</f>
        <v>219.4</v>
      </c>
      <c r="J264" s="182">
        <f>J270+J265</f>
        <v>219.4</v>
      </c>
      <c r="K264" s="182">
        <f>K270+K265</f>
        <v>219.4</v>
      </c>
    </row>
    <row r="265" spans="1:11" ht="27" customHeight="1">
      <c r="A265" s="13"/>
      <c r="B265" s="14"/>
      <c r="C265" s="97" t="s">
        <v>202</v>
      </c>
      <c r="D265" s="83" t="s">
        <v>16</v>
      </c>
      <c r="E265" s="84" t="s">
        <v>126</v>
      </c>
      <c r="F265" s="187" t="s">
        <v>125</v>
      </c>
      <c r="G265" s="139"/>
      <c r="H265" s="139"/>
      <c r="I265" s="182">
        <f aca="true" t="shared" si="27" ref="I265:K268">I266</f>
        <v>50</v>
      </c>
      <c r="J265" s="182">
        <f t="shared" si="27"/>
        <v>50</v>
      </c>
      <c r="K265" s="182">
        <f t="shared" si="27"/>
        <v>50</v>
      </c>
    </row>
    <row r="266" spans="1:11" ht="18.75">
      <c r="A266" s="13"/>
      <c r="B266" s="14"/>
      <c r="C266" s="35" t="s">
        <v>56</v>
      </c>
      <c r="D266" s="83" t="s">
        <v>16</v>
      </c>
      <c r="E266" s="76" t="s">
        <v>126</v>
      </c>
      <c r="F266" s="187" t="s">
        <v>125</v>
      </c>
      <c r="G266" s="114" t="s">
        <v>62</v>
      </c>
      <c r="H266" s="139"/>
      <c r="I266" s="182">
        <f t="shared" si="27"/>
        <v>50</v>
      </c>
      <c r="J266" s="182">
        <f t="shared" si="27"/>
        <v>50</v>
      </c>
      <c r="K266" s="182">
        <f t="shared" si="27"/>
        <v>50</v>
      </c>
    </row>
    <row r="267" spans="1:11" ht="18.75">
      <c r="A267" s="13"/>
      <c r="B267" s="14"/>
      <c r="C267" s="92" t="s">
        <v>57</v>
      </c>
      <c r="D267" s="36" t="s">
        <v>16</v>
      </c>
      <c r="E267" s="76" t="s">
        <v>126</v>
      </c>
      <c r="F267" s="187" t="s">
        <v>125</v>
      </c>
      <c r="G267" s="114" t="s">
        <v>64</v>
      </c>
      <c r="H267" s="139"/>
      <c r="I267" s="182">
        <f t="shared" si="27"/>
        <v>50</v>
      </c>
      <c r="J267" s="182">
        <f t="shared" si="27"/>
        <v>50</v>
      </c>
      <c r="K267" s="182">
        <f t="shared" si="27"/>
        <v>50</v>
      </c>
    </row>
    <row r="268" spans="1:11" ht="56.25">
      <c r="A268" s="13"/>
      <c r="B268" s="14"/>
      <c r="C268" s="98" t="s">
        <v>203</v>
      </c>
      <c r="D268" s="39" t="s">
        <v>16</v>
      </c>
      <c r="E268" s="96" t="s">
        <v>126</v>
      </c>
      <c r="F268" s="189" t="s">
        <v>125</v>
      </c>
      <c r="G268" s="124" t="s">
        <v>204</v>
      </c>
      <c r="H268" s="161"/>
      <c r="I268" s="190">
        <f t="shared" si="27"/>
        <v>50</v>
      </c>
      <c r="J268" s="190">
        <f t="shared" si="27"/>
        <v>50</v>
      </c>
      <c r="K268" s="190">
        <f t="shared" si="27"/>
        <v>50</v>
      </c>
    </row>
    <row r="269" spans="1:11" ht="36.75">
      <c r="A269" s="13"/>
      <c r="B269" s="14"/>
      <c r="C269" s="42" t="s">
        <v>158</v>
      </c>
      <c r="D269" s="91" t="s">
        <v>16</v>
      </c>
      <c r="E269" s="50" t="s">
        <v>126</v>
      </c>
      <c r="F269" s="129" t="s">
        <v>125</v>
      </c>
      <c r="G269" s="177" t="s">
        <v>204</v>
      </c>
      <c r="H269" s="129" t="s">
        <v>159</v>
      </c>
      <c r="I269" s="191">
        <v>50</v>
      </c>
      <c r="J269" s="191">
        <v>50</v>
      </c>
      <c r="K269" s="191">
        <v>50</v>
      </c>
    </row>
    <row r="270" spans="1:11" ht="18.75">
      <c r="A270" s="13"/>
      <c r="B270" s="14"/>
      <c r="C270" s="97" t="s">
        <v>135</v>
      </c>
      <c r="D270" s="83" t="s">
        <v>16</v>
      </c>
      <c r="E270" s="84" t="s">
        <v>126</v>
      </c>
      <c r="F270" s="187" t="s">
        <v>126</v>
      </c>
      <c r="G270" s="139"/>
      <c r="H270" s="139"/>
      <c r="I270" s="188">
        <f>I271</f>
        <v>169.4</v>
      </c>
      <c r="J270" s="188">
        <f aca="true" t="shared" si="28" ref="J270:K273">J271</f>
        <v>169.4</v>
      </c>
      <c r="K270" s="188">
        <f t="shared" si="28"/>
        <v>169.4</v>
      </c>
    </row>
    <row r="271" spans="1:11" ht="18.75">
      <c r="A271" s="13"/>
      <c r="B271" s="14"/>
      <c r="C271" s="35" t="s">
        <v>56</v>
      </c>
      <c r="D271" s="83" t="s">
        <v>16</v>
      </c>
      <c r="E271" s="76" t="s">
        <v>126</v>
      </c>
      <c r="F271" s="155" t="s">
        <v>126</v>
      </c>
      <c r="G271" s="114" t="s">
        <v>62</v>
      </c>
      <c r="H271" s="114"/>
      <c r="I271" s="182">
        <f>I272</f>
        <v>169.4</v>
      </c>
      <c r="J271" s="182">
        <f t="shared" si="28"/>
        <v>169.4</v>
      </c>
      <c r="K271" s="182">
        <f t="shared" si="28"/>
        <v>169.4</v>
      </c>
    </row>
    <row r="272" spans="1:11" ht="18.75">
      <c r="A272" s="13"/>
      <c r="B272" s="14"/>
      <c r="C272" s="92" t="s">
        <v>57</v>
      </c>
      <c r="D272" s="36" t="s">
        <v>16</v>
      </c>
      <c r="E272" s="76" t="s">
        <v>126</v>
      </c>
      <c r="F272" s="155" t="s">
        <v>126</v>
      </c>
      <c r="G272" s="114" t="s">
        <v>64</v>
      </c>
      <c r="H272" s="114"/>
      <c r="I272" s="183">
        <f>I273</f>
        <v>169.4</v>
      </c>
      <c r="J272" s="183">
        <f t="shared" si="28"/>
        <v>169.4</v>
      </c>
      <c r="K272" s="183">
        <f t="shared" si="28"/>
        <v>169.4</v>
      </c>
    </row>
    <row r="273" spans="1:11" ht="56.25">
      <c r="A273" s="13"/>
      <c r="B273" s="14"/>
      <c r="C273" s="44" t="s">
        <v>107</v>
      </c>
      <c r="D273" s="45" t="s">
        <v>16</v>
      </c>
      <c r="E273" s="64" t="s">
        <v>126</v>
      </c>
      <c r="F273" s="178" t="s">
        <v>126</v>
      </c>
      <c r="G273" s="122" t="s">
        <v>106</v>
      </c>
      <c r="H273" s="122"/>
      <c r="I273" s="123">
        <f>I274</f>
        <v>169.4</v>
      </c>
      <c r="J273" s="123">
        <f t="shared" si="28"/>
        <v>169.4</v>
      </c>
      <c r="K273" s="123">
        <f t="shared" si="28"/>
        <v>169.4</v>
      </c>
    </row>
    <row r="274" spans="1:11" ht="18.75">
      <c r="A274" s="13"/>
      <c r="B274" s="14"/>
      <c r="C274" s="42" t="s">
        <v>163</v>
      </c>
      <c r="D274" s="43" t="s">
        <v>16</v>
      </c>
      <c r="E274" s="43" t="s">
        <v>126</v>
      </c>
      <c r="F274" s="120" t="s">
        <v>126</v>
      </c>
      <c r="G274" s="120" t="s">
        <v>106</v>
      </c>
      <c r="H274" s="120" t="s">
        <v>161</v>
      </c>
      <c r="I274" s="121">
        <v>169.4</v>
      </c>
      <c r="J274" s="121">
        <v>169.4</v>
      </c>
      <c r="K274" s="121">
        <v>169.4</v>
      </c>
    </row>
    <row r="275" spans="1:11" ht="18.75">
      <c r="A275" s="13"/>
      <c r="B275" s="14"/>
      <c r="C275" s="100" t="s">
        <v>32</v>
      </c>
      <c r="D275" s="36" t="s">
        <v>16</v>
      </c>
      <c r="E275" s="36" t="s">
        <v>127</v>
      </c>
      <c r="F275" s="155"/>
      <c r="G275" s="155"/>
      <c r="H275" s="155"/>
      <c r="I275" s="126">
        <f>I276+I294</f>
        <v>42083.100000000006</v>
      </c>
      <c r="J275" s="126">
        <f>J276+J294</f>
        <v>32490.1</v>
      </c>
      <c r="K275" s="126">
        <f>K276+K294</f>
        <v>42684.2</v>
      </c>
    </row>
    <row r="276" spans="1:11" ht="18.75">
      <c r="A276" s="13"/>
      <c r="B276" s="14"/>
      <c r="C276" s="35" t="s">
        <v>35</v>
      </c>
      <c r="D276" s="36" t="s">
        <v>16</v>
      </c>
      <c r="E276" s="36" t="s">
        <v>127</v>
      </c>
      <c r="F276" s="114" t="s">
        <v>15</v>
      </c>
      <c r="G276" s="114"/>
      <c r="H276" s="155"/>
      <c r="I276" s="126">
        <f>I277</f>
        <v>39959.3</v>
      </c>
      <c r="J276" s="126">
        <f aca="true" t="shared" si="29" ref="J276:K278">J277</f>
        <v>29577.6</v>
      </c>
      <c r="K276" s="126">
        <f t="shared" si="29"/>
        <v>40470.7</v>
      </c>
    </row>
    <row r="277" spans="1:11" ht="56.25">
      <c r="A277" s="13"/>
      <c r="B277" s="14"/>
      <c r="C277" s="35" t="s">
        <v>311</v>
      </c>
      <c r="D277" s="36" t="s">
        <v>16</v>
      </c>
      <c r="E277" s="36" t="s">
        <v>127</v>
      </c>
      <c r="F277" s="114" t="s">
        <v>15</v>
      </c>
      <c r="G277" s="114" t="s">
        <v>312</v>
      </c>
      <c r="H277" s="155"/>
      <c r="I277" s="126">
        <f>I278+I290</f>
        <v>39959.3</v>
      </c>
      <c r="J277" s="126">
        <f>J278+J290</f>
        <v>29577.6</v>
      </c>
      <c r="K277" s="126">
        <f>K278+K290</f>
        <v>40470.7</v>
      </c>
    </row>
    <row r="278" spans="1:11" ht="18.75">
      <c r="A278" s="13"/>
      <c r="B278" s="14"/>
      <c r="C278" s="46" t="s">
        <v>227</v>
      </c>
      <c r="D278" s="36" t="s">
        <v>16</v>
      </c>
      <c r="E278" s="36" t="s">
        <v>127</v>
      </c>
      <c r="F278" s="114" t="s">
        <v>15</v>
      </c>
      <c r="G278" s="114" t="s">
        <v>313</v>
      </c>
      <c r="H278" s="155"/>
      <c r="I278" s="126">
        <f>I279</f>
        <v>39959.3</v>
      </c>
      <c r="J278" s="126">
        <f t="shared" si="29"/>
        <v>29577.6</v>
      </c>
      <c r="K278" s="126">
        <f t="shared" si="29"/>
        <v>29532.999999999996</v>
      </c>
    </row>
    <row r="279" spans="1:11" ht="37.5">
      <c r="A279" s="13"/>
      <c r="B279" s="14"/>
      <c r="C279" s="35" t="s">
        <v>316</v>
      </c>
      <c r="D279" s="36" t="s">
        <v>16</v>
      </c>
      <c r="E279" s="36" t="s">
        <v>127</v>
      </c>
      <c r="F279" s="114" t="s">
        <v>15</v>
      </c>
      <c r="G279" s="114" t="s">
        <v>314</v>
      </c>
      <c r="H279" s="155"/>
      <c r="I279" s="126">
        <f>I280+I284+I286+I288</f>
        <v>39959.3</v>
      </c>
      <c r="J279" s="126">
        <f>J280+J284+J286+J288</f>
        <v>29577.6</v>
      </c>
      <c r="K279" s="126">
        <f>K280+K284+K286+K288</f>
        <v>29532.999999999996</v>
      </c>
    </row>
    <row r="280" spans="1:11" ht="37.5">
      <c r="A280" s="13"/>
      <c r="B280" s="14"/>
      <c r="C280" s="101" t="s">
        <v>222</v>
      </c>
      <c r="D280" s="34" t="s">
        <v>16</v>
      </c>
      <c r="E280" s="99" t="s">
        <v>127</v>
      </c>
      <c r="F280" s="131" t="s">
        <v>15</v>
      </c>
      <c r="G280" s="131" t="s">
        <v>315</v>
      </c>
      <c r="H280" s="161"/>
      <c r="I280" s="113">
        <f>I281+I282+I283</f>
        <v>23900.4</v>
      </c>
      <c r="J280" s="113">
        <f>J281+J282+J283</f>
        <v>29214.1</v>
      </c>
      <c r="K280" s="113">
        <f>K281+K282+K283</f>
        <v>29133.899999999998</v>
      </c>
    </row>
    <row r="281" spans="1:11" ht="54">
      <c r="A281" s="13"/>
      <c r="B281" s="14"/>
      <c r="C281" s="40" t="s">
        <v>156</v>
      </c>
      <c r="D281" s="41" t="s">
        <v>16</v>
      </c>
      <c r="E281" s="41" t="s">
        <v>127</v>
      </c>
      <c r="F281" s="118" t="s">
        <v>15</v>
      </c>
      <c r="G281" s="118" t="s">
        <v>315</v>
      </c>
      <c r="H281" s="118" t="s">
        <v>157</v>
      </c>
      <c r="I281" s="119">
        <v>12479.2</v>
      </c>
      <c r="J281" s="119">
        <v>19396.2</v>
      </c>
      <c r="K281" s="119">
        <v>19396.2</v>
      </c>
    </row>
    <row r="282" spans="1:11" ht="36">
      <c r="A282" s="13"/>
      <c r="B282" s="14"/>
      <c r="C282" s="40" t="s">
        <v>158</v>
      </c>
      <c r="D282" s="41" t="s">
        <v>16</v>
      </c>
      <c r="E282" s="41" t="s">
        <v>127</v>
      </c>
      <c r="F282" s="118" t="s">
        <v>15</v>
      </c>
      <c r="G282" s="118" t="s">
        <v>315</v>
      </c>
      <c r="H282" s="118" t="s">
        <v>159</v>
      </c>
      <c r="I282" s="119">
        <f>10149.8+955.4+201</f>
        <v>11306.199999999999</v>
      </c>
      <c r="J282" s="119">
        <v>9701.3</v>
      </c>
      <c r="K282" s="119">
        <v>9618.9</v>
      </c>
    </row>
    <row r="283" spans="1:11" ht="18.75">
      <c r="A283" s="13"/>
      <c r="B283" s="14"/>
      <c r="C283" s="42" t="s">
        <v>163</v>
      </c>
      <c r="D283" s="43" t="s">
        <v>16</v>
      </c>
      <c r="E283" s="43" t="s">
        <v>127</v>
      </c>
      <c r="F283" s="120" t="s">
        <v>15</v>
      </c>
      <c r="G283" s="120" t="s">
        <v>315</v>
      </c>
      <c r="H283" s="120" t="s">
        <v>161</v>
      </c>
      <c r="I283" s="121">
        <f>110+5</f>
        <v>115</v>
      </c>
      <c r="J283" s="121">
        <v>116.6</v>
      </c>
      <c r="K283" s="121">
        <v>118.8</v>
      </c>
    </row>
    <row r="284" spans="1:11" ht="18.75">
      <c r="A284" s="13"/>
      <c r="B284" s="14"/>
      <c r="C284" s="72" t="s">
        <v>350</v>
      </c>
      <c r="D284" s="45" t="s">
        <v>16</v>
      </c>
      <c r="E284" s="64" t="s">
        <v>127</v>
      </c>
      <c r="F284" s="122" t="s">
        <v>15</v>
      </c>
      <c r="G284" s="122" t="s">
        <v>351</v>
      </c>
      <c r="H284" s="178"/>
      <c r="I284" s="123">
        <f>I285</f>
        <v>414.4</v>
      </c>
      <c r="J284" s="123">
        <f>J285</f>
        <v>363.5</v>
      </c>
      <c r="K284" s="123">
        <f>K285</f>
        <v>399.1</v>
      </c>
    </row>
    <row r="285" spans="1:11" ht="36">
      <c r="A285" s="13"/>
      <c r="B285" s="14"/>
      <c r="C285" s="40" t="s">
        <v>158</v>
      </c>
      <c r="D285" s="43" t="s">
        <v>16</v>
      </c>
      <c r="E285" s="43" t="s">
        <v>127</v>
      </c>
      <c r="F285" s="120" t="s">
        <v>15</v>
      </c>
      <c r="G285" s="120" t="s">
        <v>351</v>
      </c>
      <c r="H285" s="120" t="s">
        <v>159</v>
      </c>
      <c r="I285" s="121">
        <v>414.4</v>
      </c>
      <c r="J285" s="121">
        <v>363.5</v>
      </c>
      <c r="K285" s="121">
        <v>399.1</v>
      </c>
    </row>
    <row r="286" spans="1:11" ht="93.75">
      <c r="A286" s="13"/>
      <c r="B286" s="14"/>
      <c r="C286" s="101" t="s">
        <v>196</v>
      </c>
      <c r="D286" s="34" t="s">
        <v>16</v>
      </c>
      <c r="E286" s="99" t="s">
        <v>127</v>
      </c>
      <c r="F286" s="131" t="s">
        <v>15</v>
      </c>
      <c r="G286" s="131" t="s">
        <v>317</v>
      </c>
      <c r="H286" s="161"/>
      <c r="I286" s="113">
        <f>I287</f>
        <v>13834</v>
      </c>
      <c r="J286" s="113">
        <f>J287</f>
        <v>0</v>
      </c>
      <c r="K286" s="113">
        <f>K287</f>
        <v>0</v>
      </c>
    </row>
    <row r="287" spans="1:11" ht="54">
      <c r="A287" s="13"/>
      <c r="B287" s="14"/>
      <c r="C287" s="66" t="s">
        <v>156</v>
      </c>
      <c r="D287" s="43" t="s">
        <v>16</v>
      </c>
      <c r="E287" s="43" t="s">
        <v>127</v>
      </c>
      <c r="F287" s="120" t="s">
        <v>15</v>
      </c>
      <c r="G287" s="120" t="s">
        <v>317</v>
      </c>
      <c r="H287" s="120" t="s">
        <v>157</v>
      </c>
      <c r="I287" s="121">
        <v>13834</v>
      </c>
      <c r="J287" s="121">
        <v>0</v>
      </c>
      <c r="K287" s="121">
        <v>0</v>
      </c>
    </row>
    <row r="288" spans="1:11" ht="37.5">
      <c r="A288" s="13"/>
      <c r="B288" s="14"/>
      <c r="C288" s="85" t="s">
        <v>173</v>
      </c>
      <c r="D288" s="45" t="s">
        <v>16</v>
      </c>
      <c r="E288" s="99" t="s">
        <v>127</v>
      </c>
      <c r="F288" s="131" t="s">
        <v>15</v>
      </c>
      <c r="G288" s="180" t="s">
        <v>318</v>
      </c>
      <c r="H288" s="143"/>
      <c r="I288" s="113">
        <f>I289</f>
        <v>1810.5</v>
      </c>
      <c r="J288" s="113">
        <f>J289</f>
        <v>0</v>
      </c>
      <c r="K288" s="113">
        <f>K289</f>
        <v>0</v>
      </c>
    </row>
    <row r="289" spans="1:11" ht="36">
      <c r="A289" s="13"/>
      <c r="B289" s="14"/>
      <c r="C289" s="42" t="s">
        <v>158</v>
      </c>
      <c r="D289" s="43" t="s">
        <v>16</v>
      </c>
      <c r="E289" s="43" t="s">
        <v>127</v>
      </c>
      <c r="F289" s="120" t="s">
        <v>15</v>
      </c>
      <c r="G289" s="129" t="s">
        <v>318</v>
      </c>
      <c r="H289" s="129" t="s">
        <v>159</v>
      </c>
      <c r="I289" s="121">
        <v>1810.5</v>
      </c>
      <c r="J289" s="121">
        <v>0</v>
      </c>
      <c r="K289" s="121">
        <v>0</v>
      </c>
    </row>
    <row r="290" spans="1:11" ht="18.75">
      <c r="A290" s="13"/>
      <c r="B290" s="14"/>
      <c r="C290" s="46" t="s">
        <v>278</v>
      </c>
      <c r="D290" s="36" t="s">
        <v>16</v>
      </c>
      <c r="E290" s="36" t="s">
        <v>127</v>
      </c>
      <c r="F290" s="114" t="s">
        <v>15</v>
      </c>
      <c r="G290" s="114" t="s">
        <v>337</v>
      </c>
      <c r="H290" s="155"/>
      <c r="I290" s="126">
        <f aca="true" t="shared" si="30" ref="I290:K292">I291</f>
        <v>0</v>
      </c>
      <c r="J290" s="126">
        <f t="shared" si="30"/>
        <v>0</v>
      </c>
      <c r="K290" s="126">
        <f t="shared" si="30"/>
        <v>10937.7</v>
      </c>
    </row>
    <row r="291" spans="1:11" ht="43.5" customHeight="1">
      <c r="A291" s="13"/>
      <c r="B291" s="14"/>
      <c r="C291" s="35" t="s">
        <v>339</v>
      </c>
      <c r="D291" s="36" t="s">
        <v>16</v>
      </c>
      <c r="E291" s="36" t="s">
        <v>127</v>
      </c>
      <c r="F291" s="114" t="s">
        <v>15</v>
      </c>
      <c r="G291" s="114" t="s">
        <v>338</v>
      </c>
      <c r="H291" s="155"/>
      <c r="I291" s="126">
        <f t="shared" si="30"/>
        <v>0</v>
      </c>
      <c r="J291" s="126">
        <f t="shared" si="30"/>
        <v>0</v>
      </c>
      <c r="K291" s="126">
        <f t="shared" si="30"/>
        <v>10937.7</v>
      </c>
    </row>
    <row r="292" spans="1:11" ht="37.5">
      <c r="A292" s="13"/>
      <c r="B292" s="14"/>
      <c r="C292" s="85" t="s">
        <v>341</v>
      </c>
      <c r="D292" s="45" t="s">
        <v>16</v>
      </c>
      <c r="E292" s="99" t="s">
        <v>127</v>
      </c>
      <c r="F292" s="131" t="s">
        <v>15</v>
      </c>
      <c r="G292" s="180" t="s">
        <v>340</v>
      </c>
      <c r="H292" s="143"/>
      <c r="I292" s="113">
        <f t="shared" si="30"/>
        <v>0</v>
      </c>
      <c r="J292" s="113">
        <f t="shared" si="30"/>
        <v>0</v>
      </c>
      <c r="K292" s="113">
        <f t="shared" si="30"/>
        <v>10937.7</v>
      </c>
    </row>
    <row r="293" spans="1:11" ht="36">
      <c r="A293" s="13"/>
      <c r="B293" s="14"/>
      <c r="C293" s="42" t="s">
        <v>158</v>
      </c>
      <c r="D293" s="43" t="s">
        <v>16</v>
      </c>
      <c r="E293" s="43" t="s">
        <v>127</v>
      </c>
      <c r="F293" s="120" t="s">
        <v>15</v>
      </c>
      <c r="G293" s="129" t="s">
        <v>340</v>
      </c>
      <c r="H293" s="129" t="s">
        <v>159</v>
      </c>
      <c r="I293" s="121">
        <v>0</v>
      </c>
      <c r="J293" s="121">
        <v>0</v>
      </c>
      <c r="K293" s="121">
        <v>10937.7</v>
      </c>
    </row>
    <row r="294" spans="1:11" ht="18.75">
      <c r="A294" s="13"/>
      <c r="B294" s="14"/>
      <c r="C294" s="35" t="s">
        <v>44</v>
      </c>
      <c r="D294" s="36" t="s">
        <v>16</v>
      </c>
      <c r="E294" s="36" t="s">
        <v>127</v>
      </c>
      <c r="F294" s="114" t="s">
        <v>124</v>
      </c>
      <c r="G294" s="114" t="s">
        <v>17</v>
      </c>
      <c r="H294" s="114" t="s">
        <v>17</v>
      </c>
      <c r="I294" s="115">
        <f>I295+I302</f>
        <v>2123.8</v>
      </c>
      <c r="J294" s="115">
        <f>J295+J302</f>
        <v>2912.5</v>
      </c>
      <c r="K294" s="115">
        <f>K295+K302</f>
        <v>2213.5</v>
      </c>
    </row>
    <row r="295" spans="1:11" ht="56.25">
      <c r="A295" s="13"/>
      <c r="B295" s="14"/>
      <c r="C295" s="35" t="s">
        <v>311</v>
      </c>
      <c r="D295" s="36" t="s">
        <v>16</v>
      </c>
      <c r="E295" s="36" t="s">
        <v>127</v>
      </c>
      <c r="F295" s="114" t="s">
        <v>124</v>
      </c>
      <c r="G295" s="114" t="s">
        <v>319</v>
      </c>
      <c r="H295" s="155"/>
      <c r="I295" s="126">
        <f aca="true" t="shared" si="31" ref="I295:K296">I296</f>
        <v>1944.8</v>
      </c>
      <c r="J295" s="126">
        <f t="shared" si="31"/>
        <v>2612.5</v>
      </c>
      <c r="K295" s="126">
        <f t="shared" si="31"/>
        <v>2213.5</v>
      </c>
    </row>
    <row r="296" spans="1:11" ht="18.75">
      <c r="A296" s="13"/>
      <c r="B296" s="14"/>
      <c r="C296" s="46" t="s">
        <v>227</v>
      </c>
      <c r="D296" s="36" t="s">
        <v>16</v>
      </c>
      <c r="E296" s="36" t="s">
        <v>127</v>
      </c>
      <c r="F296" s="114" t="s">
        <v>124</v>
      </c>
      <c r="G296" s="114" t="s">
        <v>313</v>
      </c>
      <c r="H296" s="155"/>
      <c r="I296" s="126">
        <f t="shared" si="31"/>
        <v>1944.8</v>
      </c>
      <c r="J296" s="126">
        <f t="shared" si="31"/>
        <v>2612.5</v>
      </c>
      <c r="K296" s="126">
        <f t="shared" si="31"/>
        <v>2213.5</v>
      </c>
    </row>
    <row r="297" spans="1:11" ht="37.5">
      <c r="A297" s="13"/>
      <c r="B297" s="14"/>
      <c r="C297" s="38" t="s">
        <v>321</v>
      </c>
      <c r="D297" s="36" t="s">
        <v>16</v>
      </c>
      <c r="E297" s="36" t="s">
        <v>127</v>
      </c>
      <c r="F297" s="114" t="s">
        <v>124</v>
      </c>
      <c r="G297" s="114" t="s">
        <v>320</v>
      </c>
      <c r="H297" s="186"/>
      <c r="I297" s="171">
        <f>I298+I300</f>
        <v>1944.8</v>
      </c>
      <c r="J297" s="171">
        <f>J298+J300</f>
        <v>2612.5</v>
      </c>
      <c r="K297" s="171">
        <f>K298+K300</f>
        <v>2213.5</v>
      </c>
    </row>
    <row r="298" spans="1:11" ht="37.5">
      <c r="A298" s="13"/>
      <c r="B298" s="14"/>
      <c r="C298" s="72" t="s">
        <v>349</v>
      </c>
      <c r="D298" s="45" t="s">
        <v>16</v>
      </c>
      <c r="E298" s="45" t="s">
        <v>127</v>
      </c>
      <c r="F298" s="178" t="s">
        <v>124</v>
      </c>
      <c r="G298" s="178" t="s">
        <v>322</v>
      </c>
      <c r="H298" s="178" t="s">
        <v>17</v>
      </c>
      <c r="I298" s="123">
        <f>I299</f>
        <v>626</v>
      </c>
      <c r="J298" s="123">
        <f>J299</f>
        <v>866.2</v>
      </c>
      <c r="K298" s="123">
        <f>K299</f>
        <v>896.4</v>
      </c>
    </row>
    <row r="299" spans="1:11" ht="36">
      <c r="A299" s="13"/>
      <c r="B299" s="14"/>
      <c r="C299" s="40" t="s">
        <v>158</v>
      </c>
      <c r="D299" s="43" t="s">
        <v>16</v>
      </c>
      <c r="E299" s="43" t="s">
        <v>127</v>
      </c>
      <c r="F299" s="120" t="s">
        <v>124</v>
      </c>
      <c r="G299" s="120" t="s">
        <v>322</v>
      </c>
      <c r="H299" s="118" t="s">
        <v>159</v>
      </c>
      <c r="I299" s="121">
        <f>827+119.1-119.1-201</f>
        <v>626</v>
      </c>
      <c r="J299" s="121">
        <v>866.2</v>
      </c>
      <c r="K299" s="121">
        <v>896.4</v>
      </c>
    </row>
    <row r="300" spans="1:11" ht="18.75">
      <c r="A300" s="13"/>
      <c r="B300" s="14"/>
      <c r="C300" s="72" t="s">
        <v>108</v>
      </c>
      <c r="D300" s="45" t="s">
        <v>16</v>
      </c>
      <c r="E300" s="45" t="s">
        <v>127</v>
      </c>
      <c r="F300" s="178" t="s">
        <v>124</v>
      </c>
      <c r="G300" s="178" t="s">
        <v>323</v>
      </c>
      <c r="H300" s="178" t="s">
        <v>17</v>
      </c>
      <c r="I300" s="123">
        <f>I301</f>
        <v>1318.8</v>
      </c>
      <c r="J300" s="123">
        <f>J301</f>
        <v>1746.3</v>
      </c>
      <c r="K300" s="123">
        <f>K301</f>
        <v>1317.1</v>
      </c>
    </row>
    <row r="301" spans="1:11" ht="36">
      <c r="A301" s="13"/>
      <c r="B301" s="14"/>
      <c r="C301" s="40" t="s">
        <v>158</v>
      </c>
      <c r="D301" s="41" t="s">
        <v>16</v>
      </c>
      <c r="E301" s="41" t="s">
        <v>127</v>
      </c>
      <c r="F301" s="118" t="s">
        <v>124</v>
      </c>
      <c r="G301" s="118" t="s">
        <v>323</v>
      </c>
      <c r="H301" s="118" t="s">
        <v>159</v>
      </c>
      <c r="I301" s="121">
        <f>1199.7+119.1</f>
        <v>1318.8</v>
      </c>
      <c r="J301" s="121">
        <v>1746.3</v>
      </c>
      <c r="K301" s="121">
        <v>1317.1</v>
      </c>
    </row>
    <row r="302" spans="1:11" ht="18.75">
      <c r="A302" s="13"/>
      <c r="B302" s="14"/>
      <c r="C302" s="37" t="s">
        <v>56</v>
      </c>
      <c r="D302" s="36" t="s">
        <v>16</v>
      </c>
      <c r="E302" s="36" t="s">
        <v>127</v>
      </c>
      <c r="F302" s="114" t="s">
        <v>124</v>
      </c>
      <c r="G302" s="114" t="s">
        <v>62</v>
      </c>
      <c r="H302" s="148"/>
      <c r="I302" s="184">
        <f>I303</f>
        <v>179</v>
      </c>
      <c r="J302" s="184">
        <f aca="true" t="shared" si="32" ref="J302:K304">J303</f>
        <v>300</v>
      </c>
      <c r="K302" s="184">
        <f t="shared" si="32"/>
        <v>0</v>
      </c>
    </row>
    <row r="303" spans="1:11" ht="18.75">
      <c r="A303" s="13"/>
      <c r="B303" s="14"/>
      <c r="C303" s="37" t="s">
        <v>57</v>
      </c>
      <c r="D303" s="36" t="s">
        <v>16</v>
      </c>
      <c r="E303" s="36" t="s">
        <v>127</v>
      </c>
      <c r="F303" s="114" t="s">
        <v>124</v>
      </c>
      <c r="G303" s="114" t="s">
        <v>64</v>
      </c>
      <c r="H303" s="114"/>
      <c r="I303" s="184">
        <f>I304</f>
        <v>179</v>
      </c>
      <c r="J303" s="184">
        <f t="shared" si="32"/>
        <v>300</v>
      </c>
      <c r="K303" s="184">
        <f t="shared" si="32"/>
        <v>0</v>
      </c>
    </row>
    <row r="304" spans="1:11" ht="18.75">
      <c r="A304" s="13"/>
      <c r="B304" s="14"/>
      <c r="C304" s="72" t="s">
        <v>185</v>
      </c>
      <c r="D304" s="45" t="s">
        <v>16</v>
      </c>
      <c r="E304" s="45" t="s">
        <v>127</v>
      </c>
      <c r="F304" s="178" t="s">
        <v>124</v>
      </c>
      <c r="G304" s="178" t="s">
        <v>184</v>
      </c>
      <c r="H304" s="178" t="s">
        <v>17</v>
      </c>
      <c r="I304" s="123">
        <f>I305</f>
        <v>179</v>
      </c>
      <c r="J304" s="123">
        <f t="shared" si="32"/>
        <v>300</v>
      </c>
      <c r="K304" s="123">
        <f t="shared" si="32"/>
        <v>0</v>
      </c>
    </row>
    <row r="305" spans="1:11" ht="36">
      <c r="A305" s="13"/>
      <c r="B305" s="14"/>
      <c r="C305" s="40" t="s">
        <v>158</v>
      </c>
      <c r="D305" s="43" t="s">
        <v>16</v>
      </c>
      <c r="E305" s="43" t="s">
        <v>127</v>
      </c>
      <c r="F305" s="120" t="s">
        <v>124</v>
      </c>
      <c r="G305" s="120" t="s">
        <v>184</v>
      </c>
      <c r="H305" s="120" t="s">
        <v>159</v>
      </c>
      <c r="I305" s="121">
        <f>100+79</f>
        <v>179</v>
      </c>
      <c r="J305" s="121">
        <v>300</v>
      </c>
      <c r="K305" s="121">
        <v>0</v>
      </c>
    </row>
    <row r="306" spans="1:11" ht="18.75">
      <c r="A306" s="13"/>
      <c r="B306" s="14"/>
      <c r="C306" s="35" t="s">
        <v>34</v>
      </c>
      <c r="D306" s="36" t="s">
        <v>16</v>
      </c>
      <c r="E306" s="36" t="s">
        <v>60</v>
      </c>
      <c r="F306" s="148"/>
      <c r="G306" s="148"/>
      <c r="H306" s="148"/>
      <c r="I306" s="184">
        <f>I307</f>
        <v>2647.9</v>
      </c>
      <c r="J306" s="184">
        <f aca="true" t="shared" si="33" ref="J306:K310">J307</f>
        <v>3065.9</v>
      </c>
      <c r="K306" s="184">
        <f t="shared" si="33"/>
        <v>3065.9</v>
      </c>
    </row>
    <row r="307" spans="1:11" ht="18.75">
      <c r="A307" s="13"/>
      <c r="B307" s="14"/>
      <c r="C307" s="97" t="s">
        <v>41</v>
      </c>
      <c r="D307" s="36" t="s">
        <v>16</v>
      </c>
      <c r="E307" s="34" t="s">
        <v>60</v>
      </c>
      <c r="F307" s="112" t="s">
        <v>15</v>
      </c>
      <c r="G307" s="112"/>
      <c r="H307" s="161"/>
      <c r="I307" s="184">
        <f>I308</f>
        <v>2647.9</v>
      </c>
      <c r="J307" s="184">
        <f t="shared" si="33"/>
        <v>3065.9</v>
      </c>
      <c r="K307" s="184">
        <f t="shared" si="33"/>
        <v>3065.9</v>
      </c>
    </row>
    <row r="308" spans="1:11" ht="18.75">
      <c r="A308" s="13"/>
      <c r="B308" s="14"/>
      <c r="C308" s="37" t="s">
        <v>56</v>
      </c>
      <c r="D308" s="36" t="s">
        <v>16</v>
      </c>
      <c r="E308" s="36" t="s">
        <v>60</v>
      </c>
      <c r="F308" s="114" t="s">
        <v>15</v>
      </c>
      <c r="G308" s="114" t="s">
        <v>62</v>
      </c>
      <c r="H308" s="148"/>
      <c r="I308" s="184">
        <f>I309</f>
        <v>2647.9</v>
      </c>
      <c r="J308" s="184">
        <f t="shared" si="33"/>
        <v>3065.9</v>
      </c>
      <c r="K308" s="184">
        <f t="shared" si="33"/>
        <v>3065.9</v>
      </c>
    </row>
    <row r="309" spans="1:11" ht="18.75">
      <c r="A309" s="13"/>
      <c r="B309" s="14"/>
      <c r="C309" s="37" t="s">
        <v>57</v>
      </c>
      <c r="D309" s="36" t="s">
        <v>16</v>
      </c>
      <c r="E309" s="36" t="s">
        <v>60</v>
      </c>
      <c r="F309" s="114" t="s">
        <v>15</v>
      </c>
      <c r="G309" s="114" t="s">
        <v>64</v>
      </c>
      <c r="H309" s="114"/>
      <c r="I309" s="184">
        <f>I310</f>
        <v>2647.9</v>
      </c>
      <c r="J309" s="184">
        <f t="shared" si="33"/>
        <v>3065.9</v>
      </c>
      <c r="K309" s="184">
        <f t="shared" si="33"/>
        <v>3065.9</v>
      </c>
    </row>
    <row r="310" spans="1:11" ht="18.75">
      <c r="A310" s="13"/>
      <c r="B310" s="14"/>
      <c r="C310" s="44" t="s">
        <v>109</v>
      </c>
      <c r="D310" s="45" t="s">
        <v>16</v>
      </c>
      <c r="E310" s="45" t="s">
        <v>60</v>
      </c>
      <c r="F310" s="122" t="s">
        <v>15</v>
      </c>
      <c r="G310" s="122" t="s">
        <v>81</v>
      </c>
      <c r="H310" s="141"/>
      <c r="I310" s="192">
        <f>I311</f>
        <v>2647.9</v>
      </c>
      <c r="J310" s="192">
        <f t="shared" si="33"/>
        <v>3065.9</v>
      </c>
      <c r="K310" s="192">
        <f t="shared" si="33"/>
        <v>3065.9</v>
      </c>
    </row>
    <row r="311" spans="1:11" ht="18.75">
      <c r="A311" s="13"/>
      <c r="B311" s="14"/>
      <c r="C311" s="42" t="s">
        <v>162</v>
      </c>
      <c r="D311" s="43" t="s">
        <v>16</v>
      </c>
      <c r="E311" s="43" t="s">
        <v>60</v>
      </c>
      <c r="F311" s="120" t="s">
        <v>15</v>
      </c>
      <c r="G311" s="193" t="s">
        <v>81</v>
      </c>
      <c r="H311" s="120" t="s">
        <v>160</v>
      </c>
      <c r="I311" s="121">
        <f>3065.9-429+11</f>
        <v>2647.9</v>
      </c>
      <c r="J311" s="121">
        <v>3065.9</v>
      </c>
      <c r="K311" s="121">
        <v>3065.9</v>
      </c>
    </row>
    <row r="312" spans="1:11" ht="18.75">
      <c r="A312" s="13"/>
      <c r="B312" s="14"/>
      <c r="C312" s="100" t="s">
        <v>33</v>
      </c>
      <c r="D312" s="36" t="s">
        <v>16</v>
      </c>
      <c r="E312" s="36" t="s">
        <v>128</v>
      </c>
      <c r="F312" s="155"/>
      <c r="G312" s="155" t="s">
        <v>17</v>
      </c>
      <c r="H312" s="120" t="s">
        <v>17</v>
      </c>
      <c r="I312" s="194">
        <f>I313</f>
        <v>450</v>
      </c>
      <c r="J312" s="194">
        <f>J313</f>
        <v>477</v>
      </c>
      <c r="K312" s="194">
        <f>K313</f>
        <v>486</v>
      </c>
    </row>
    <row r="313" spans="1:11" ht="18.75">
      <c r="A313" s="13"/>
      <c r="B313" s="14"/>
      <c r="C313" s="35" t="s">
        <v>45</v>
      </c>
      <c r="D313" s="36" t="s">
        <v>16</v>
      </c>
      <c r="E313" s="36" t="s">
        <v>128</v>
      </c>
      <c r="F313" s="114" t="s">
        <v>130</v>
      </c>
      <c r="G313" s="155" t="s">
        <v>17</v>
      </c>
      <c r="H313" s="155" t="s">
        <v>17</v>
      </c>
      <c r="I313" s="126">
        <f>I315</f>
        <v>450</v>
      </c>
      <c r="J313" s="126">
        <f>J315</f>
        <v>477</v>
      </c>
      <c r="K313" s="126">
        <f>K315</f>
        <v>486</v>
      </c>
    </row>
    <row r="314" spans="1:11" ht="56.25">
      <c r="A314" s="13"/>
      <c r="B314" s="14"/>
      <c r="C314" s="35" t="s">
        <v>311</v>
      </c>
      <c r="D314" s="36" t="s">
        <v>16</v>
      </c>
      <c r="E314" s="36" t="s">
        <v>128</v>
      </c>
      <c r="F314" s="114" t="s">
        <v>130</v>
      </c>
      <c r="G314" s="114" t="s">
        <v>312</v>
      </c>
      <c r="H314" s="155"/>
      <c r="I314" s="126">
        <f aca="true" t="shared" si="34" ref="I314:K315">I315</f>
        <v>450</v>
      </c>
      <c r="J314" s="126">
        <f t="shared" si="34"/>
        <v>477</v>
      </c>
      <c r="K314" s="126">
        <f t="shared" si="34"/>
        <v>486</v>
      </c>
    </row>
    <row r="315" spans="1:11" ht="18.75">
      <c r="A315" s="13"/>
      <c r="B315" s="14"/>
      <c r="C315" s="46" t="s">
        <v>227</v>
      </c>
      <c r="D315" s="36" t="s">
        <v>16</v>
      </c>
      <c r="E315" s="36" t="s">
        <v>128</v>
      </c>
      <c r="F315" s="114" t="s">
        <v>130</v>
      </c>
      <c r="G315" s="114" t="s">
        <v>313</v>
      </c>
      <c r="H315" s="155"/>
      <c r="I315" s="126">
        <f t="shared" si="34"/>
        <v>450</v>
      </c>
      <c r="J315" s="126">
        <f t="shared" si="34"/>
        <v>477</v>
      </c>
      <c r="K315" s="126">
        <f t="shared" si="34"/>
        <v>486</v>
      </c>
    </row>
    <row r="316" spans="1:11" ht="37.5">
      <c r="A316" s="13"/>
      <c r="B316" s="14"/>
      <c r="C316" s="38" t="s">
        <v>325</v>
      </c>
      <c r="D316" s="36" t="s">
        <v>16</v>
      </c>
      <c r="E316" s="36" t="s">
        <v>128</v>
      </c>
      <c r="F316" s="114" t="s">
        <v>130</v>
      </c>
      <c r="G316" s="114" t="s">
        <v>324</v>
      </c>
      <c r="H316" s="186"/>
      <c r="I316" s="171">
        <f>I317+I319</f>
        <v>450</v>
      </c>
      <c r="J316" s="171">
        <f>J317+J319</f>
        <v>477</v>
      </c>
      <c r="K316" s="171">
        <f>K317+K319</f>
        <v>486</v>
      </c>
    </row>
    <row r="317" spans="1:11" ht="18.75">
      <c r="A317" s="13"/>
      <c r="B317" s="14"/>
      <c r="C317" s="72" t="s">
        <v>328</v>
      </c>
      <c r="D317" s="64" t="s">
        <v>16</v>
      </c>
      <c r="E317" s="45" t="s">
        <v>128</v>
      </c>
      <c r="F317" s="122" t="s">
        <v>130</v>
      </c>
      <c r="G317" s="122" t="s">
        <v>326</v>
      </c>
      <c r="H317" s="141"/>
      <c r="I317" s="136">
        <f>I318</f>
        <v>366</v>
      </c>
      <c r="J317" s="136">
        <f>J318</f>
        <v>388</v>
      </c>
      <c r="K317" s="136">
        <f>K318</f>
        <v>395.3</v>
      </c>
    </row>
    <row r="318" spans="1:11" ht="36">
      <c r="A318" s="13"/>
      <c r="B318" s="14"/>
      <c r="C318" s="40" t="s">
        <v>158</v>
      </c>
      <c r="D318" s="41" t="s">
        <v>16</v>
      </c>
      <c r="E318" s="41" t="s">
        <v>128</v>
      </c>
      <c r="F318" s="118" t="s">
        <v>130</v>
      </c>
      <c r="G318" s="118" t="s">
        <v>326</v>
      </c>
      <c r="H318" s="118" t="s">
        <v>159</v>
      </c>
      <c r="I318" s="195">
        <v>366</v>
      </c>
      <c r="J318" s="195">
        <v>388</v>
      </c>
      <c r="K318" s="195">
        <v>395.3</v>
      </c>
    </row>
    <row r="319" spans="1:11" ht="56.25">
      <c r="A319" s="13"/>
      <c r="B319" s="14"/>
      <c r="C319" s="72" t="s">
        <v>329</v>
      </c>
      <c r="D319" s="64" t="s">
        <v>16</v>
      </c>
      <c r="E319" s="45" t="s">
        <v>128</v>
      </c>
      <c r="F319" s="122" t="s">
        <v>130</v>
      </c>
      <c r="G319" s="122" t="s">
        <v>327</v>
      </c>
      <c r="H319" s="141"/>
      <c r="I319" s="136">
        <f>I320</f>
        <v>84</v>
      </c>
      <c r="J319" s="136">
        <f>J320</f>
        <v>89</v>
      </c>
      <c r="K319" s="136">
        <f>K320</f>
        <v>90.7</v>
      </c>
    </row>
    <row r="320" spans="1:11" ht="36">
      <c r="A320" s="13"/>
      <c r="B320" s="14"/>
      <c r="C320" s="40" t="s">
        <v>158</v>
      </c>
      <c r="D320" s="41" t="s">
        <v>16</v>
      </c>
      <c r="E320" s="41" t="s">
        <v>128</v>
      </c>
      <c r="F320" s="118" t="s">
        <v>130</v>
      </c>
      <c r="G320" s="118" t="s">
        <v>327</v>
      </c>
      <c r="H320" s="118" t="s">
        <v>159</v>
      </c>
      <c r="I320" s="195">
        <v>84</v>
      </c>
      <c r="J320" s="195">
        <v>89</v>
      </c>
      <c r="K320" s="195">
        <v>90.7</v>
      </c>
    </row>
    <row r="321" spans="1:11" ht="18.75">
      <c r="A321" s="13"/>
      <c r="B321" s="14"/>
      <c r="C321" s="35" t="s">
        <v>21</v>
      </c>
      <c r="D321" s="36" t="s">
        <v>16</v>
      </c>
      <c r="E321" s="36" t="s">
        <v>129</v>
      </c>
      <c r="F321" s="148"/>
      <c r="G321" s="148"/>
      <c r="H321" s="148"/>
      <c r="I321" s="184">
        <f>I322</f>
        <v>360</v>
      </c>
      <c r="J321" s="184">
        <f aca="true" t="shared" si="35" ref="J321:K325">J322</f>
        <v>30</v>
      </c>
      <c r="K321" s="184">
        <f t="shared" si="35"/>
        <v>30</v>
      </c>
    </row>
    <row r="322" spans="1:11" ht="18.75">
      <c r="A322" s="13"/>
      <c r="B322" s="14"/>
      <c r="C322" s="97" t="s">
        <v>46</v>
      </c>
      <c r="D322" s="36" t="s">
        <v>16</v>
      </c>
      <c r="E322" s="84" t="s">
        <v>129</v>
      </c>
      <c r="F322" s="159" t="s">
        <v>15</v>
      </c>
      <c r="G322" s="139"/>
      <c r="H322" s="139"/>
      <c r="I322" s="184">
        <f>I323</f>
        <v>360</v>
      </c>
      <c r="J322" s="184">
        <f t="shared" si="35"/>
        <v>30</v>
      </c>
      <c r="K322" s="184">
        <f t="shared" si="35"/>
        <v>30</v>
      </c>
    </row>
    <row r="323" spans="1:11" ht="18.75">
      <c r="A323" s="13"/>
      <c r="B323" s="14"/>
      <c r="C323" s="37" t="s">
        <v>56</v>
      </c>
      <c r="D323" s="36" t="s">
        <v>16</v>
      </c>
      <c r="E323" s="84" t="s">
        <v>129</v>
      </c>
      <c r="F323" s="159" t="s">
        <v>15</v>
      </c>
      <c r="G323" s="114" t="s">
        <v>62</v>
      </c>
      <c r="H323" s="139" t="s">
        <v>17</v>
      </c>
      <c r="I323" s="184">
        <f>I324</f>
        <v>360</v>
      </c>
      <c r="J323" s="184">
        <f t="shared" si="35"/>
        <v>30</v>
      </c>
      <c r="K323" s="184">
        <f t="shared" si="35"/>
        <v>30</v>
      </c>
    </row>
    <row r="324" spans="1:11" ht="18.75">
      <c r="A324" s="13"/>
      <c r="B324" s="14"/>
      <c r="C324" s="37" t="s">
        <v>57</v>
      </c>
      <c r="D324" s="36" t="s">
        <v>16</v>
      </c>
      <c r="E324" s="76" t="s">
        <v>129</v>
      </c>
      <c r="F324" s="114" t="s">
        <v>15</v>
      </c>
      <c r="G324" s="114" t="s">
        <v>64</v>
      </c>
      <c r="H324" s="148"/>
      <c r="I324" s="184">
        <f>I325</f>
        <v>360</v>
      </c>
      <c r="J324" s="184">
        <f t="shared" si="35"/>
        <v>30</v>
      </c>
      <c r="K324" s="184">
        <f t="shared" si="35"/>
        <v>30</v>
      </c>
    </row>
    <row r="325" spans="1:11" ht="18.75">
      <c r="A325" s="13"/>
      <c r="B325" s="14"/>
      <c r="C325" s="44" t="s">
        <v>104</v>
      </c>
      <c r="D325" s="45" t="s">
        <v>16</v>
      </c>
      <c r="E325" s="64" t="s">
        <v>129</v>
      </c>
      <c r="F325" s="122" t="s">
        <v>15</v>
      </c>
      <c r="G325" s="122" t="s">
        <v>82</v>
      </c>
      <c r="H325" s="141"/>
      <c r="I325" s="192">
        <f>I326</f>
        <v>360</v>
      </c>
      <c r="J325" s="192">
        <f t="shared" si="35"/>
        <v>30</v>
      </c>
      <c r="K325" s="192">
        <f t="shared" si="35"/>
        <v>30</v>
      </c>
    </row>
    <row r="326" spans="1:11" ht="19.5" thickBot="1">
      <c r="A326" s="13"/>
      <c r="B326" s="14"/>
      <c r="C326" s="102" t="s">
        <v>166</v>
      </c>
      <c r="D326" s="103" t="s">
        <v>16</v>
      </c>
      <c r="E326" s="73" t="s">
        <v>129</v>
      </c>
      <c r="F326" s="149" t="s">
        <v>15</v>
      </c>
      <c r="G326" s="149" t="s">
        <v>82</v>
      </c>
      <c r="H326" s="149" t="s">
        <v>167</v>
      </c>
      <c r="I326" s="195">
        <f>200+160</f>
        <v>360</v>
      </c>
      <c r="J326" s="195">
        <v>30</v>
      </c>
      <c r="K326" s="195">
        <v>30</v>
      </c>
    </row>
    <row r="327" spans="1:11" ht="38.25" thickBot="1">
      <c r="A327" s="15" t="s">
        <v>59</v>
      </c>
      <c r="B327" s="16" t="s">
        <v>36</v>
      </c>
      <c r="C327" s="104" t="s">
        <v>121</v>
      </c>
      <c r="D327" s="105" t="s">
        <v>37</v>
      </c>
      <c r="E327" s="105"/>
      <c r="F327" s="196"/>
      <c r="G327" s="196"/>
      <c r="H327" s="196"/>
      <c r="I327" s="197">
        <f>I328</f>
        <v>3915.3999999999996</v>
      </c>
      <c r="J327" s="197">
        <f>J328</f>
        <v>3221.5</v>
      </c>
      <c r="K327" s="197">
        <f>K328</f>
        <v>3221.5</v>
      </c>
    </row>
    <row r="328" spans="1:11" ht="18.75">
      <c r="A328" s="223"/>
      <c r="B328" s="17"/>
      <c r="C328" s="97" t="s">
        <v>19</v>
      </c>
      <c r="D328" s="83" t="s">
        <v>37</v>
      </c>
      <c r="E328" s="83" t="s">
        <v>15</v>
      </c>
      <c r="F328" s="159"/>
      <c r="G328" s="159" t="s">
        <v>17</v>
      </c>
      <c r="H328" s="159" t="s">
        <v>17</v>
      </c>
      <c r="I328" s="198">
        <f>I329+I334+I344</f>
        <v>3915.3999999999996</v>
      </c>
      <c r="J328" s="198">
        <f>J329+J334+J344</f>
        <v>3221.5</v>
      </c>
      <c r="K328" s="198">
        <f>K329+K334+K344</f>
        <v>3221.5</v>
      </c>
    </row>
    <row r="329" spans="1:11" ht="37.5">
      <c r="A329" s="223"/>
      <c r="B329" s="5"/>
      <c r="C329" s="44" t="s">
        <v>171</v>
      </c>
      <c r="D329" s="36" t="s">
        <v>37</v>
      </c>
      <c r="E329" s="36" t="s">
        <v>15</v>
      </c>
      <c r="F329" s="114" t="s">
        <v>130</v>
      </c>
      <c r="G329" s="114"/>
      <c r="H329" s="114"/>
      <c r="I329" s="115">
        <f>I330</f>
        <v>2295.6</v>
      </c>
      <c r="J329" s="115">
        <f aca="true" t="shared" si="36" ref="J329:K332">J330</f>
        <v>2103.6</v>
      </c>
      <c r="K329" s="115">
        <f t="shared" si="36"/>
        <v>2103.6</v>
      </c>
    </row>
    <row r="330" spans="1:11" ht="18.75">
      <c r="A330" s="223"/>
      <c r="B330" s="18"/>
      <c r="C330" s="35" t="s">
        <v>52</v>
      </c>
      <c r="D330" s="36" t="s">
        <v>37</v>
      </c>
      <c r="E330" s="36" t="s">
        <v>15</v>
      </c>
      <c r="F330" s="114" t="s">
        <v>130</v>
      </c>
      <c r="G330" s="114" t="s">
        <v>87</v>
      </c>
      <c r="H330" s="114" t="s">
        <v>17</v>
      </c>
      <c r="I330" s="115">
        <f>I331</f>
        <v>2295.6</v>
      </c>
      <c r="J330" s="115">
        <f t="shared" si="36"/>
        <v>2103.6</v>
      </c>
      <c r="K330" s="115">
        <f t="shared" si="36"/>
        <v>2103.6</v>
      </c>
    </row>
    <row r="331" spans="1:11" ht="37.5">
      <c r="A331" s="223"/>
      <c r="B331" s="18"/>
      <c r="C331" s="35" t="s">
        <v>172</v>
      </c>
      <c r="D331" s="45" t="s">
        <v>37</v>
      </c>
      <c r="E331" s="45" t="s">
        <v>15</v>
      </c>
      <c r="F331" s="122" t="s">
        <v>130</v>
      </c>
      <c r="G331" s="114" t="s">
        <v>170</v>
      </c>
      <c r="H331" s="122"/>
      <c r="I331" s="123">
        <f>I332</f>
        <v>2295.6</v>
      </c>
      <c r="J331" s="123">
        <f t="shared" si="36"/>
        <v>2103.6</v>
      </c>
      <c r="K331" s="123">
        <f t="shared" si="36"/>
        <v>2103.6</v>
      </c>
    </row>
    <row r="332" spans="1:11" ht="18.75">
      <c r="A332" s="19"/>
      <c r="B332" s="18"/>
      <c r="C332" s="44" t="s">
        <v>216</v>
      </c>
      <c r="D332" s="45" t="s">
        <v>37</v>
      </c>
      <c r="E332" s="45" t="s">
        <v>15</v>
      </c>
      <c r="F332" s="122" t="s">
        <v>130</v>
      </c>
      <c r="G332" s="122" t="s">
        <v>214</v>
      </c>
      <c r="H332" s="122"/>
      <c r="I332" s="123">
        <f>I333</f>
        <v>2295.6</v>
      </c>
      <c r="J332" s="123">
        <f t="shared" si="36"/>
        <v>2103.6</v>
      </c>
      <c r="K332" s="123">
        <f t="shared" si="36"/>
        <v>2103.6</v>
      </c>
    </row>
    <row r="333" spans="1:11" ht="54">
      <c r="A333" s="19"/>
      <c r="B333" s="18"/>
      <c r="C333" s="66" t="s">
        <v>156</v>
      </c>
      <c r="D333" s="43" t="s">
        <v>37</v>
      </c>
      <c r="E333" s="43" t="s">
        <v>15</v>
      </c>
      <c r="F333" s="120" t="s">
        <v>130</v>
      </c>
      <c r="G333" s="120" t="s">
        <v>214</v>
      </c>
      <c r="H333" s="120" t="s">
        <v>157</v>
      </c>
      <c r="I333" s="130">
        <f>2060.6+235</f>
        <v>2295.6</v>
      </c>
      <c r="J333" s="130">
        <f>2060.6+43</f>
        <v>2103.6</v>
      </c>
      <c r="K333" s="130">
        <f>2060.6+43</f>
        <v>2103.6</v>
      </c>
    </row>
    <row r="334" spans="1:11" ht="56.25">
      <c r="A334" s="19"/>
      <c r="B334" s="18"/>
      <c r="C334" s="35" t="s">
        <v>38</v>
      </c>
      <c r="D334" s="36" t="s">
        <v>37</v>
      </c>
      <c r="E334" s="36" t="s">
        <v>15</v>
      </c>
      <c r="F334" s="114" t="s">
        <v>123</v>
      </c>
      <c r="G334" s="114"/>
      <c r="H334" s="114"/>
      <c r="I334" s="115">
        <f>I335+I340</f>
        <v>1527.8</v>
      </c>
      <c r="J334" s="115">
        <f>J335+J340</f>
        <v>1025.8999999999999</v>
      </c>
      <c r="K334" s="115">
        <f>K335+K340</f>
        <v>1025.8999999999999</v>
      </c>
    </row>
    <row r="335" spans="1:11" ht="37.5">
      <c r="A335" s="19"/>
      <c r="B335" s="18"/>
      <c r="C335" s="35" t="s">
        <v>53</v>
      </c>
      <c r="D335" s="36" t="s">
        <v>37</v>
      </c>
      <c r="E335" s="36" t="s">
        <v>15</v>
      </c>
      <c r="F335" s="114" t="s">
        <v>123</v>
      </c>
      <c r="G335" s="114" t="s">
        <v>84</v>
      </c>
      <c r="H335" s="114"/>
      <c r="I335" s="115">
        <f>I336</f>
        <v>1320.7</v>
      </c>
      <c r="J335" s="115">
        <f>J336</f>
        <v>1025.8999999999999</v>
      </c>
      <c r="K335" s="115">
        <f>K336</f>
        <v>1025.8999999999999</v>
      </c>
    </row>
    <row r="336" spans="1:11" ht="18.75">
      <c r="A336" s="19"/>
      <c r="B336" s="18"/>
      <c r="C336" s="44" t="s">
        <v>216</v>
      </c>
      <c r="D336" s="36" t="s">
        <v>37</v>
      </c>
      <c r="E336" s="36" t="s">
        <v>15</v>
      </c>
      <c r="F336" s="114" t="s">
        <v>123</v>
      </c>
      <c r="G336" s="114" t="s">
        <v>215</v>
      </c>
      <c r="H336" s="114"/>
      <c r="I336" s="115">
        <f>I337+I338+I339</f>
        <v>1320.7</v>
      </c>
      <c r="J336" s="115">
        <f>J337+J338+J339</f>
        <v>1025.8999999999999</v>
      </c>
      <c r="K336" s="115">
        <f>K337+K338+K339</f>
        <v>1025.8999999999999</v>
      </c>
    </row>
    <row r="337" spans="1:11" ht="54">
      <c r="A337" s="19"/>
      <c r="B337" s="18"/>
      <c r="C337" s="66" t="s">
        <v>156</v>
      </c>
      <c r="D337" s="68" t="s">
        <v>37</v>
      </c>
      <c r="E337" s="68" t="s">
        <v>15</v>
      </c>
      <c r="F337" s="145" t="s">
        <v>123</v>
      </c>
      <c r="G337" s="145" t="s">
        <v>215</v>
      </c>
      <c r="H337" s="145" t="s">
        <v>157</v>
      </c>
      <c r="I337" s="199">
        <f>540.3+11.3+210.1-11.3+41.4</f>
        <v>791.8</v>
      </c>
      <c r="J337" s="199">
        <f>540.3+11.3+15.2</f>
        <v>566.8</v>
      </c>
      <c r="K337" s="199">
        <f>540.3+11.3+15.2</f>
        <v>566.8</v>
      </c>
    </row>
    <row r="338" spans="1:11" ht="36">
      <c r="A338" s="19"/>
      <c r="B338" s="18"/>
      <c r="C338" s="40" t="s">
        <v>158</v>
      </c>
      <c r="D338" s="41" t="s">
        <v>37</v>
      </c>
      <c r="E338" s="41" t="s">
        <v>15</v>
      </c>
      <c r="F338" s="118" t="s">
        <v>123</v>
      </c>
      <c r="G338" s="118" t="s">
        <v>215</v>
      </c>
      <c r="H338" s="118" t="s">
        <v>159</v>
      </c>
      <c r="I338" s="172">
        <f>482.5+0.3+11.3</f>
        <v>494.1</v>
      </c>
      <c r="J338" s="172">
        <f>482.5-58.2</f>
        <v>424.3</v>
      </c>
      <c r="K338" s="172">
        <f>482.5-58.2</f>
        <v>424.3</v>
      </c>
    </row>
    <row r="339" spans="1:11" ht="18">
      <c r="A339" s="19"/>
      <c r="B339" s="18"/>
      <c r="C339" s="42" t="s">
        <v>163</v>
      </c>
      <c r="D339" s="43" t="s">
        <v>37</v>
      </c>
      <c r="E339" s="43" t="s">
        <v>15</v>
      </c>
      <c r="F339" s="120" t="s">
        <v>123</v>
      </c>
      <c r="G339" s="120" t="s">
        <v>215</v>
      </c>
      <c r="H339" s="120" t="s">
        <v>161</v>
      </c>
      <c r="I339" s="130">
        <v>34.8</v>
      </c>
      <c r="J339" s="130">
        <v>34.8</v>
      </c>
      <c r="K339" s="130">
        <v>34.8</v>
      </c>
    </row>
    <row r="340" spans="1:11" ht="18.75">
      <c r="A340" s="19"/>
      <c r="B340" s="18"/>
      <c r="C340" s="37" t="s">
        <v>56</v>
      </c>
      <c r="D340" s="36" t="s">
        <v>37</v>
      </c>
      <c r="E340" s="36" t="s">
        <v>15</v>
      </c>
      <c r="F340" s="114" t="s">
        <v>123</v>
      </c>
      <c r="G340" s="114" t="s">
        <v>62</v>
      </c>
      <c r="H340" s="114"/>
      <c r="I340" s="115">
        <f>I341</f>
        <v>207.1</v>
      </c>
      <c r="J340" s="115">
        <f aca="true" t="shared" si="37" ref="J340:K342">J341</f>
        <v>0</v>
      </c>
      <c r="K340" s="115">
        <f t="shared" si="37"/>
        <v>0</v>
      </c>
    </row>
    <row r="341" spans="1:11" ht="18.75">
      <c r="A341" s="19"/>
      <c r="B341" s="18"/>
      <c r="C341" s="35" t="s">
        <v>58</v>
      </c>
      <c r="D341" s="36" t="s">
        <v>37</v>
      </c>
      <c r="E341" s="36" t="s">
        <v>15</v>
      </c>
      <c r="F341" s="114" t="s">
        <v>123</v>
      </c>
      <c r="G341" s="114" t="s">
        <v>64</v>
      </c>
      <c r="H341" s="114"/>
      <c r="I341" s="115">
        <f>I342</f>
        <v>207.1</v>
      </c>
      <c r="J341" s="115">
        <f t="shared" si="37"/>
        <v>0</v>
      </c>
      <c r="K341" s="115">
        <f t="shared" si="37"/>
        <v>0</v>
      </c>
    </row>
    <row r="342" spans="1:11" ht="56.25">
      <c r="A342" s="19"/>
      <c r="B342" s="20"/>
      <c r="C342" s="72" t="s">
        <v>103</v>
      </c>
      <c r="D342" s="45" t="s">
        <v>37</v>
      </c>
      <c r="E342" s="45" t="s">
        <v>15</v>
      </c>
      <c r="F342" s="122" t="s">
        <v>123</v>
      </c>
      <c r="G342" s="122" t="s">
        <v>83</v>
      </c>
      <c r="H342" s="122"/>
      <c r="I342" s="123">
        <f>I343</f>
        <v>207.1</v>
      </c>
      <c r="J342" s="123">
        <f t="shared" si="37"/>
        <v>0</v>
      </c>
      <c r="K342" s="123">
        <f t="shared" si="37"/>
        <v>0</v>
      </c>
    </row>
    <row r="343" spans="1:11" ht="18">
      <c r="A343" s="19"/>
      <c r="B343" s="20"/>
      <c r="C343" s="42" t="s">
        <v>165</v>
      </c>
      <c r="D343" s="43" t="s">
        <v>37</v>
      </c>
      <c r="E343" s="43" t="s">
        <v>15</v>
      </c>
      <c r="F343" s="120" t="s">
        <v>123</v>
      </c>
      <c r="G343" s="120" t="s">
        <v>83</v>
      </c>
      <c r="H343" s="120" t="s">
        <v>164</v>
      </c>
      <c r="I343" s="130">
        <v>207.1</v>
      </c>
      <c r="J343" s="130">
        <v>0</v>
      </c>
      <c r="K343" s="130">
        <v>0</v>
      </c>
    </row>
    <row r="344" spans="1:11" ht="18.75">
      <c r="A344" s="19"/>
      <c r="B344" s="20"/>
      <c r="C344" s="97" t="s">
        <v>23</v>
      </c>
      <c r="D344" s="83" t="s">
        <v>37</v>
      </c>
      <c r="E344" s="83" t="s">
        <v>15</v>
      </c>
      <c r="F344" s="159" t="s">
        <v>129</v>
      </c>
      <c r="G344" s="159"/>
      <c r="H344" s="159"/>
      <c r="I344" s="198">
        <f aca="true" t="shared" si="38" ref="I344:K345">I345</f>
        <v>92</v>
      </c>
      <c r="J344" s="198">
        <f t="shared" si="38"/>
        <v>92</v>
      </c>
      <c r="K344" s="198">
        <f t="shared" si="38"/>
        <v>92</v>
      </c>
    </row>
    <row r="345" spans="1:11" ht="18.75">
      <c r="A345" s="19"/>
      <c r="B345" s="20"/>
      <c r="C345" s="54" t="s">
        <v>56</v>
      </c>
      <c r="D345" s="36" t="s">
        <v>37</v>
      </c>
      <c r="E345" s="36" t="s">
        <v>15</v>
      </c>
      <c r="F345" s="114" t="s">
        <v>129</v>
      </c>
      <c r="G345" s="114" t="s">
        <v>62</v>
      </c>
      <c r="H345" s="114"/>
      <c r="I345" s="115">
        <f t="shared" si="38"/>
        <v>92</v>
      </c>
      <c r="J345" s="115">
        <f t="shared" si="38"/>
        <v>92</v>
      </c>
      <c r="K345" s="115">
        <f t="shared" si="38"/>
        <v>92</v>
      </c>
    </row>
    <row r="346" spans="1:11" ht="18.75">
      <c r="A346" s="19"/>
      <c r="B346" s="20"/>
      <c r="C346" s="37" t="s">
        <v>57</v>
      </c>
      <c r="D346" s="36" t="s">
        <v>37</v>
      </c>
      <c r="E346" s="36" t="s">
        <v>15</v>
      </c>
      <c r="F346" s="114" t="s">
        <v>129</v>
      </c>
      <c r="G346" s="114" t="s">
        <v>64</v>
      </c>
      <c r="H346" s="114"/>
      <c r="I346" s="115">
        <f>I347+I356+I358+I364+I366+I368+I362+I351+I354+I360</f>
        <v>92</v>
      </c>
      <c r="J346" s="115">
        <f>J347+J356+J358+J364+J366+J368+J362+J351+J354+J360</f>
        <v>92</v>
      </c>
      <c r="K346" s="115">
        <f>K347+K356+K358+K364+K366+K368+K362+K351+K354+K360</f>
        <v>92</v>
      </c>
    </row>
    <row r="347" spans="1:11" ht="56.25">
      <c r="A347" s="19"/>
      <c r="B347" s="20"/>
      <c r="C347" s="44" t="s">
        <v>120</v>
      </c>
      <c r="D347" s="45" t="s">
        <v>37</v>
      </c>
      <c r="E347" s="45" t="s">
        <v>15</v>
      </c>
      <c r="F347" s="122" t="s">
        <v>129</v>
      </c>
      <c r="G347" s="122" t="s">
        <v>119</v>
      </c>
      <c r="H347" s="141"/>
      <c r="I347" s="123">
        <f>I348</f>
        <v>92</v>
      </c>
      <c r="J347" s="123">
        <f>J348</f>
        <v>92</v>
      </c>
      <c r="K347" s="123">
        <f>K348</f>
        <v>92</v>
      </c>
    </row>
    <row r="348" spans="1:11" ht="18.75" thickBot="1">
      <c r="A348" s="19"/>
      <c r="B348" s="20"/>
      <c r="C348" s="106" t="s">
        <v>162</v>
      </c>
      <c r="D348" s="107" t="s">
        <v>37</v>
      </c>
      <c r="E348" s="107" t="s">
        <v>15</v>
      </c>
      <c r="F348" s="200" t="s">
        <v>129</v>
      </c>
      <c r="G348" s="200" t="s">
        <v>119</v>
      </c>
      <c r="H348" s="200" t="s">
        <v>160</v>
      </c>
      <c r="I348" s="201">
        <f>92</f>
        <v>92</v>
      </c>
      <c r="J348" s="201">
        <f>92</f>
        <v>92</v>
      </c>
      <c r="K348" s="201">
        <f>92</f>
        <v>92</v>
      </c>
    </row>
    <row r="349" spans="1:11" ht="21" thickBot="1">
      <c r="A349" s="19"/>
      <c r="B349" s="19"/>
      <c r="C349" s="108" t="s">
        <v>39</v>
      </c>
      <c r="D349" s="109"/>
      <c r="E349" s="109"/>
      <c r="F349" s="202"/>
      <c r="G349" s="202"/>
      <c r="H349" s="203"/>
      <c r="I349" s="204">
        <f>I327+I18</f>
        <v>197307.69999999998</v>
      </c>
      <c r="J349" s="204">
        <f>J327+J18</f>
        <v>135998.5</v>
      </c>
      <c r="K349" s="204">
        <f>K327+K18</f>
        <v>142767.5</v>
      </c>
    </row>
  </sheetData>
  <sheetProtection/>
  <autoFilter ref="A16:I349"/>
  <mergeCells count="13">
    <mergeCell ref="A9:K9"/>
    <mergeCell ref="A10:K10"/>
    <mergeCell ref="A12:K12"/>
    <mergeCell ref="A13:K13"/>
    <mergeCell ref="A328:A331"/>
    <mergeCell ref="H7:K7"/>
    <mergeCell ref="H8:K8"/>
    <mergeCell ref="C1:K1"/>
    <mergeCell ref="C2:K2"/>
    <mergeCell ref="C3:K3"/>
    <mergeCell ref="C4:K4"/>
    <mergeCell ref="C5:K5"/>
    <mergeCell ref="G6:K6"/>
  </mergeCells>
  <printOptions horizontalCentered="1"/>
  <pageMargins left="0.5905511811023623" right="0.3937007874015748" top="0.3937007874015748" bottom="0.3937007874015748" header="0.5118110236220472" footer="0.5118110236220472"/>
  <pageSetup fitToHeight="7" fitToWidth="1" horizontalDpi="1200" verticalDpi="1200" orientation="portrait" paperSize="9" scale="38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Admin</cp:lastModifiedBy>
  <cp:lastPrinted>2022-08-18T08:49:06Z</cp:lastPrinted>
  <dcterms:created xsi:type="dcterms:W3CDTF">2008-08-29T05:12:55Z</dcterms:created>
  <dcterms:modified xsi:type="dcterms:W3CDTF">2022-09-06T05:01:14Z</dcterms:modified>
  <cp:category/>
  <cp:version/>
  <cp:contentType/>
  <cp:contentStatus/>
</cp:coreProperties>
</file>